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60" yWindow="735" windowWidth="18555" windowHeight="11895" firstSheet="1" activeTab="1"/>
  </bookViews>
  <sheets>
    <sheet name="форма 2п моно (2)" sheetId="1" state="hidden" r:id="rId1"/>
    <sheet name="форма 2п моно" sheetId="2" r:id="rId2"/>
    <sheet name="Лист1" sheetId="3" state="hidden" r:id="rId3"/>
    <sheet name="Лист2" sheetId="4" state="hidden" r:id="rId4"/>
  </sheets>
  <definedNames>
    <definedName name="_xlnm.Print_Titles" localSheetId="2">'Лист1'!$6:$8</definedName>
    <definedName name="_xlnm.Print_Titles" localSheetId="1">'форма 2п моно'!$5:$8</definedName>
    <definedName name="_xlnm.Print_Titles" localSheetId="0">'форма 2п моно (2)'!$5:$7</definedName>
    <definedName name="_xlnm.Print_Area" localSheetId="1">'форма 2п моно'!$A$1:$R$126</definedName>
  </definedNames>
  <calcPr fullCalcOnLoad="1"/>
</workbook>
</file>

<file path=xl/sharedStrings.xml><?xml version="1.0" encoding="utf-8"?>
<sst xmlns="http://schemas.openxmlformats.org/spreadsheetml/2006/main" count="847" uniqueCount="192">
  <si>
    <t>Показатели</t>
  </si>
  <si>
    <t>Единица измерения</t>
  </si>
  <si>
    <t>отчет</t>
  </si>
  <si>
    <t>оценка</t>
  </si>
  <si>
    <t>прогноз</t>
  </si>
  <si>
    <t>1. Население</t>
  </si>
  <si>
    <t>в % к предыдущему году</t>
  </si>
  <si>
    <t>%</t>
  </si>
  <si>
    <t>Ввод в эксплуатацию жилых домов</t>
  </si>
  <si>
    <t>кв. м</t>
  </si>
  <si>
    <t>Индекс-дефлятор товарооборота к предыдущему году</t>
  </si>
  <si>
    <t>Индекс потребительских цен (к декабрю предыдущего года)</t>
  </si>
  <si>
    <t>тыс. человек</t>
  </si>
  <si>
    <t>руб.</t>
  </si>
  <si>
    <t>Количество родившихся</t>
  </si>
  <si>
    <t>Количество умерших</t>
  </si>
  <si>
    <t>Естественный прирост (+), убыль (-)</t>
  </si>
  <si>
    <t>Миграция населения</t>
  </si>
  <si>
    <t>прибыло</t>
  </si>
  <si>
    <t>выбыло</t>
  </si>
  <si>
    <t>Миграционный прирост (+), снижение (-)</t>
  </si>
  <si>
    <t>рублей</t>
  </si>
  <si>
    <t>Оборот общественного питания по крупным и средним предприятиям</t>
  </si>
  <si>
    <t xml:space="preserve">в % к предыдущему году в сопоставимых ценах </t>
  </si>
  <si>
    <t>Среднемесячная заработная плата одного работника по крупным и средним предприятиям</t>
  </si>
  <si>
    <t>Сальдированный финансовый результат (прибыль-убыток) по крупным и средним предприятиям</t>
  </si>
  <si>
    <t>добыча полезных ископаемых</t>
  </si>
  <si>
    <t>обрабатывающие производства</t>
  </si>
  <si>
    <t>млн. рублей</t>
  </si>
  <si>
    <t>Сальдированный финансовый результат организаций промышленности (прибыль – убыток)</t>
  </si>
  <si>
    <t>Финансовый результат прибыльных организаций</t>
  </si>
  <si>
    <t>Финансовый результат прибыльных организаций промышленности</t>
  </si>
  <si>
    <t>в том числе по видам экономической деятельности:</t>
  </si>
  <si>
    <t>Удельный вес прибыльных организаций в общем числе организаций</t>
  </si>
  <si>
    <t>Сумма дивидендов по акциям, находящимся в муниципальной собственности</t>
  </si>
  <si>
    <t>Поступления от реализации имущества, находящегося в муниципальной собственности</t>
  </si>
  <si>
    <t>Поступления от продажи акций, находящихся в муниципальной собственности</t>
  </si>
  <si>
    <t>Поступления от сдачи в аренду имущества, входящего в состав муниципальной казны</t>
  </si>
  <si>
    <t>тыс. рублей</t>
  </si>
  <si>
    <t>человек</t>
  </si>
  <si>
    <t>Численность работников, предполагаемых к увольнению  с градообразующего предприятия</t>
  </si>
  <si>
    <t>в % к предыдущему году в сопоставимых ценах</t>
  </si>
  <si>
    <t>Численность постоянного населения (среднегодовая) - всего</t>
  </si>
  <si>
    <t>% к предыдущему году</t>
  </si>
  <si>
    <t>Ожидаемая продолжительность жизни при рождении</t>
  </si>
  <si>
    <t>число лет</t>
  </si>
  <si>
    <t>Общий коэффициент рождаемости</t>
  </si>
  <si>
    <t>человек на 1000 населения</t>
  </si>
  <si>
    <t>Общий коэффициент смертности</t>
  </si>
  <si>
    <t>Коэффициент естественного прироста</t>
  </si>
  <si>
    <t>Коэффициент миграционного прироста</t>
  </si>
  <si>
    <t>Доходы - всего</t>
  </si>
  <si>
    <t>тыс. руб.</t>
  </si>
  <si>
    <t>в том числе:</t>
  </si>
  <si>
    <t>Реальные располагаемые денежные доходы населения</t>
  </si>
  <si>
    <t>Денежные доходы в расчете на душу населения в месяц</t>
  </si>
  <si>
    <t>Расходы и сбережения - всего</t>
  </si>
  <si>
    <t>Превышение доходов над расходами  (+),  или расходов над доходами (-)</t>
  </si>
  <si>
    <t>Величина прожиточного минимума в среднем на душу населения в месяц</t>
  </si>
  <si>
    <t>в % ко всему населению</t>
  </si>
  <si>
    <t xml:space="preserve">3. Трудовые ресурсы </t>
  </si>
  <si>
    <t xml:space="preserve"> человек</t>
  </si>
  <si>
    <t xml:space="preserve">Численность занятых в экономике (среднегодовая) – всего, </t>
  </si>
  <si>
    <t xml:space="preserve">Доля занятых в экономике в общей численности трудовых ресурсов </t>
  </si>
  <si>
    <t>Численность незанятых в экономике</t>
  </si>
  <si>
    <t xml:space="preserve">человек </t>
  </si>
  <si>
    <t>Численность населения в трудоспособном возрасте</t>
  </si>
  <si>
    <t>Уровень занятости населения (отношение занятого населения к численности  населения в трудоспособном возрасте)</t>
  </si>
  <si>
    <t>Численность безработных, зарегистрированных в органах государственной службы занятости</t>
  </si>
  <si>
    <t>Экономически активное население (считается  возраст от 15 до 72 лет)</t>
  </si>
  <si>
    <t>Уровень зарегистрированной безработицы (общее количество зарегистрированных безработных к экономически активному населению)</t>
  </si>
  <si>
    <t>Уровень общей безработицы (отношение общей численности безработных к экономически активному населению)</t>
  </si>
  <si>
    <t>человек на  1000 населения</t>
  </si>
  <si>
    <t>4. Занятость населения</t>
  </si>
  <si>
    <t>НАЗВАНИЕ МОНОПРОФИЛЬНОГО МУНИЦИПАЛЬНОГО ОБРАЗОВАНИЯ</t>
  </si>
  <si>
    <t xml:space="preserve">Общая численность безработных </t>
  </si>
  <si>
    <t xml:space="preserve">          прибыль</t>
  </si>
  <si>
    <t xml:space="preserve">          амортизация</t>
  </si>
  <si>
    <t xml:space="preserve">           средства внебюджетных фондов</t>
  </si>
  <si>
    <t>Инвестиции в основной капитал за счет всех источников финансирования</t>
  </si>
  <si>
    <t>% к предыдущему году в сопоставимых ценах</t>
  </si>
  <si>
    <t xml:space="preserve">Индекс физического объема инвестиций в основной капитал </t>
  </si>
  <si>
    <t>Численность населения с  денежными доходами  ниже величины прожиточного минимума (по полному кругу)</t>
  </si>
  <si>
    <t>Среднесписочная численность работников (без внешних совместителей) по полному кругу</t>
  </si>
  <si>
    <t>Фонд начисленной заработной платы всех работников (по полному кругу)</t>
  </si>
  <si>
    <t>Среднесписочная численность работников градообразующей организации</t>
  </si>
  <si>
    <t>Оборот малых и средних предприятий на территории муниципального образования</t>
  </si>
  <si>
    <t>Среднесписочная численность работников малых и средних предприятий</t>
  </si>
  <si>
    <t>Объем отгруженных товаров собственного производства, выполненных работ и услуг собственными силами в муниципальном образовании</t>
  </si>
  <si>
    <t>Объем налоговых и неналоговых доходов бюджета муниципального образования</t>
  </si>
  <si>
    <t>Доля численности работников, занятых на малых и средних предприятиях (включая индивидуальных предпринимателей) в общей численности трудоспособного населения на территории муниципального образования</t>
  </si>
  <si>
    <t>№ п/п</t>
  </si>
  <si>
    <t>5. Потребительский рынок</t>
  </si>
  <si>
    <t>6. Промышленность</t>
  </si>
  <si>
    <t>7. Финансы</t>
  </si>
  <si>
    <t>8. Муниципальная собственность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</si>
  <si>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</si>
  <si>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</si>
  <si>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консервативный (1 вариант)</t>
  </si>
  <si>
    <t>базовый (2 вариант)</t>
  </si>
  <si>
    <t>целевой (3 вариант)</t>
  </si>
  <si>
    <t>Основные показатели, представляемые для разработки прогноза социально-экономического развития  Российской Федерации на 2019 год и на плановый период 2020-2024 годов</t>
  </si>
  <si>
    <t>Количество малых и средних предприятий, включая микропредприятия (на конец года)</t>
  </si>
  <si>
    <t>единиц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</si>
  <si>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</si>
  <si>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Инвестиции в основной капитал по источникам финансирования</t>
  </si>
  <si>
    <t>Численность занятых в экономике (среднегодовая) – всего</t>
  </si>
  <si>
    <t>Налоговые и неналоговые доходы, всего</t>
  </si>
  <si>
    <t xml:space="preserve">     налог на прибыль организаций</t>
  </si>
  <si>
    <t xml:space="preserve">     налог на доходы физических лиц</t>
  </si>
  <si>
    <t xml:space="preserve">     налог на добычу полезных ископаемых</t>
  </si>
  <si>
    <t xml:space="preserve">     акцизы</t>
  </si>
  <si>
    <t xml:space="preserve">     налог, взимаемый в связи с применением упрощенной системы налогообложения</t>
  </si>
  <si>
    <t xml:space="preserve">     налог на имущество физических лиц</t>
  </si>
  <si>
    <t xml:space="preserve">     налог на имущество организаций</t>
  </si>
  <si>
    <t xml:space="preserve">     налог на игорный бизнес</t>
  </si>
  <si>
    <t xml:space="preserve">     транспортный налог</t>
  </si>
  <si>
    <t xml:space="preserve">     земельный налог</t>
  </si>
  <si>
    <t>Неналоговые доходы</t>
  </si>
  <si>
    <t>Безвозмездные поступления всего, в том числе</t>
  </si>
  <si>
    <t xml:space="preserve">     субсидии из федерального бюджета</t>
  </si>
  <si>
    <t xml:space="preserve">     субвенции из федерального бюджета</t>
  </si>
  <si>
    <t xml:space="preserve">     дотации из федерального бюджета, в том числе:</t>
  </si>
  <si>
    <t xml:space="preserve">     дотации на выравнивание бюджетной обеспеченности</t>
  </si>
  <si>
    <t xml:space="preserve">     общегосударственные вопросы</t>
  </si>
  <si>
    <t xml:space="preserve">     национальная оборона</t>
  </si>
  <si>
    <t xml:space="preserve">     национальная безопасность и правоохранительная деятельность</t>
  </si>
  <si>
    <t xml:space="preserve">     национальная экономика</t>
  </si>
  <si>
    <t xml:space="preserve">     жилищно-коммунальное хозяйство</t>
  </si>
  <si>
    <t xml:space="preserve">     охрана окружающей среды</t>
  </si>
  <si>
    <t xml:space="preserve">     образование</t>
  </si>
  <si>
    <t xml:space="preserve">     культура, кинематография</t>
  </si>
  <si>
    <t xml:space="preserve">     здравоохранение</t>
  </si>
  <si>
    <t xml:space="preserve">     социальная политика</t>
  </si>
  <si>
    <t xml:space="preserve">     физическая культура и спорт</t>
  </si>
  <si>
    <t xml:space="preserve">     средства массовой информации</t>
  </si>
  <si>
    <t xml:space="preserve">     обслуживание государственного и муниципального долга</t>
  </si>
  <si>
    <t>Доходы консолидированного бюджета монопрофильного муниципального образования</t>
  </si>
  <si>
    <t>Налоговые доходы консолидированного бюджета монопрофильного муниципального образования Российской Федерации всего, в том числе:</t>
  </si>
  <si>
    <t>Расходы консолидированного бюджета монопрофильного муниципального образования Российской Федерации  всего, в том числе по направлениям:</t>
  </si>
  <si>
    <t xml:space="preserve">Государственный долг монопрофильного муниципального образования Российской Федерации </t>
  </si>
  <si>
    <t>Оборот малых и средних предприятий, включая микропредприятия на территории муниципального образования</t>
  </si>
  <si>
    <t xml:space="preserve">Оборот розничной торговли </t>
  </si>
  <si>
    <t>Дефицит(-),профицит(+) консолидированного бюджета монопрофильного муниципального образования Российской Федерации</t>
  </si>
  <si>
    <t xml:space="preserve">   кредиты иностранных банков</t>
  </si>
  <si>
    <t xml:space="preserve">   Заемные средства других организаций</t>
  </si>
  <si>
    <t xml:space="preserve">           из федерального бюджета</t>
  </si>
  <si>
    <t xml:space="preserve">           из областного бюджета</t>
  </si>
  <si>
    <t xml:space="preserve">           из бюджета муниципального образования</t>
  </si>
  <si>
    <t xml:space="preserve">   Прочие</t>
  </si>
  <si>
    <t xml:space="preserve">   Бюджетные средства,  в том числе:</t>
  </si>
  <si>
    <t xml:space="preserve">          кредиты банков,  в том числе:</t>
  </si>
  <si>
    <t xml:space="preserve">  Привлеченные средства,  из них:</t>
  </si>
  <si>
    <t xml:space="preserve">  Собственные средства, из них:</t>
  </si>
  <si>
    <t xml:space="preserve">Темп роста объема инвестиций в основной капитал </t>
  </si>
  <si>
    <t>2. Труд и занятость</t>
  </si>
  <si>
    <t xml:space="preserve">Объем отгруженных товаров собственного производства, выполненных работ и услуг собственными силами, по видам деятельности, относящимся к промышленному производству </t>
  </si>
  <si>
    <t>3. Малое и среднее предпринимательство, включая микропредприятия</t>
  </si>
  <si>
    <t>4. Денежные доходы и расходы населения</t>
  </si>
  <si>
    <t xml:space="preserve">7. Инвестиции </t>
  </si>
  <si>
    <t>8. Консолидированный бюджет монопрофильного муниципального образования Российской Федерации</t>
  </si>
  <si>
    <t xml:space="preserve">     торговый сбор</t>
  </si>
  <si>
    <t xml:space="preserve">     единый сельскохозяйственный налог</t>
  </si>
  <si>
    <t xml:space="preserve">     единый налог на вмененный доход</t>
  </si>
  <si>
    <t xml:space="preserve">     государственные пошлины</t>
  </si>
  <si>
    <t xml:space="preserve">     налог, взимаемого в связи с применением патентной системы налогообложения</t>
  </si>
  <si>
    <t>Безвозмездные поступления</t>
  </si>
  <si>
    <t>Оборот общественного питания по полному кругу</t>
  </si>
  <si>
    <t>Среднемесячная заработная плата одного работника по  полному кругу</t>
  </si>
  <si>
    <t>Количество индивидуальных предпринимателей (на конец года)</t>
  </si>
  <si>
    <t>Численность работников, предполагаемых к увольнению  с градообразующей организации</t>
  </si>
  <si>
    <t>Численность населения старше трудоспособного возраста</t>
  </si>
  <si>
    <t xml:space="preserve">Показатели в среднем по краю, в разрезе муниципальных образований данный показатель не прогнозируется. </t>
  </si>
  <si>
    <r>
      <t xml:space="preserve">% к предыдущему году </t>
    </r>
    <r>
      <rPr>
        <strike/>
        <sz val="11"/>
        <rFont val="Times New Roman"/>
        <family val="1"/>
      </rPr>
      <t>в сопоставимых ценах</t>
    </r>
  </si>
  <si>
    <t>Основные показатели, представляемые для разработки прогноза социально-экономического развития  Российской Федерации на 2019 год и на плановый период 2020-2021 годов</t>
  </si>
  <si>
    <t xml:space="preserve">  Собственные средства</t>
  </si>
  <si>
    <t xml:space="preserve">  Средства внебюджетных фондов</t>
  </si>
  <si>
    <t>целевой</t>
  </si>
  <si>
    <t>консервативный</t>
  </si>
  <si>
    <t>1 вариант</t>
  </si>
  <si>
    <t>2 вариант</t>
  </si>
  <si>
    <t>3 вариант</t>
  </si>
  <si>
    <t>базовый*</t>
  </si>
  <si>
    <t>Основные показатели, представляемые для разработки прогноза социально-экономического развития  Российской Федерации на 2022 год и на плановый период 2023-2024 годов</t>
  </si>
  <si>
    <t>базовый</t>
  </si>
  <si>
    <t>Чебаркульский городской округ</t>
  </si>
  <si>
    <t>Объем отгруженных товаров собственного производства, выполненных работ и услуг собственными силами крупными и средними организациями по «чистым» видам экономической деятельности, млн. рублей</t>
  </si>
  <si>
    <t>Оплата труда наемных работников</t>
  </si>
  <si>
    <t>Объем продукции сельского хозяйства</t>
  </si>
  <si>
    <t xml:space="preserve"> млн. рублей</t>
  </si>
  <si>
    <t xml:space="preserve">Среднегодовая стоимость имущества, облагаемого налогом на имущество организаций в соответствии с пунктом 1 статьи 375 Налогового кодекса Российской Федерации, 
</t>
  </si>
  <si>
    <t>-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</si>
</sst>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  <numFmt numFmtId="179" formatCode="0.000000"/>
    <numFmt numFmtId="180" formatCode="0.00000"/>
    <numFmt numFmtId="181" formatCode="0.0000"/>
    <numFmt numFmtId="182" formatCode="0.000000000"/>
    <numFmt numFmtId="183" formatCode="0.0000000000"/>
    <numFmt numFmtId="184" formatCode="0.00000000"/>
    <numFmt numFmtId="185" formatCode="#,##0.0"/>
  </numFmts>
  <fonts count="62">
    <font>
      <sz val="10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2"/>
      <name val="Arial Cyr"/>
      <family val="2"/>
    </font>
    <font>
      <b/>
      <sz val="9"/>
      <color indexed="8"/>
      <name val="Times New Roman"/>
      <family val="1"/>
    </font>
    <font>
      <sz val="14"/>
      <name val="Times New Roman"/>
      <family val="1"/>
    </font>
    <font>
      <strike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8"/>
      <color indexed="8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8"/>
      <color theme="1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0" fontId="8" fillId="0" borderId="12" xfId="0" applyFont="1" applyBorder="1" applyAlignment="1">
      <alignment vertical="top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53" applyFont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left" wrapText="1"/>
    </xf>
    <xf numFmtId="0" fontId="5" fillId="0" borderId="10" xfId="53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0" fontId="54" fillId="0" borderId="10" xfId="0" applyFont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 shrinkToFit="1"/>
      <protection/>
    </xf>
    <xf numFmtId="0" fontId="10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left" wrapText="1"/>
    </xf>
    <xf numFmtId="0" fontId="55" fillId="0" borderId="0" xfId="0" applyFont="1" applyAlignment="1">
      <alignment horizontal="left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vertical="center" wrapText="1" shrinkToFit="1"/>
      <protection/>
    </xf>
    <xf numFmtId="0" fontId="56" fillId="0" borderId="10" xfId="0" applyFont="1" applyFill="1" applyBorder="1" applyAlignment="1">
      <alignment/>
    </xf>
    <xf numFmtId="0" fontId="55" fillId="0" borderId="10" xfId="0" applyFont="1" applyFill="1" applyBorder="1" applyAlignment="1">
      <alignment vertical="center" wrapText="1"/>
    </xf>
    <xf numFmtId="0" fontId="55" fillId="0" borderId="10" xfId="53" applyFont="1" applyBorder="1" applyAlignment="1">
      <alignment horizontal="center" vertical="center" wrapText="1"/>
      <protection/>
    </xf>
    <xf numFmtId="0" fontId="55" fillId="0" borderId="10" xfId="53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left" vertical="center" wrapText="1" indent="4"/>
    </xf>
    <xf numFmtId="0" fontId="55" fillId="0" borderId="10" xfId="0" applyFont="1" applyBorder="1" applyAlignment="1">
      <alignment vertical="center" wrapText="1"/>
    </xf>
    <xf numFmtId="0" fontId="5" fillId="0" borderId="10" xfId="0" applyFont="1" applyFill="1" applyBorder="1" applyAlignment="1" applyProtection="1">
      <alignment horizontal="center" vertical="center" wrapText="1" shrinkToFit="1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center" wrapText="1" indent="4"/>
    </xf>
    <xf numFmtId="0" fontId="5" fillId="0" borderId="13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 applyProtection="1">
      <alignment horizontal="center" vertical="center" wrapText="1"/>
      <protection/>
    </xf>
    <xf numFmtId="0" fontId="5" fillId="9" borderId="10" xfId="53" applyFont="1" applyFill="1" applyBorder="1" applyAlignment="1">
      <alignment horizontal="center" vertical="center" wrapText="1"/>
      <protection/>
    </xf>
    <xf numFmtId="0" fontId="5" fillId="9" borderId="10" xfId="53" applyFont="1" applyFill="1" applyBorder="1" applyAlignment="1">
      <alignment horizontal="left" vertical="center" wrapText="1"/>
      <protection/>
    </xf>
    <xf numFmtId="0" fontId="6" fillId="36" borderId="10" xfId="0" applyFont="1" applyFill="1" applyBorder="1" applyAlignment="1" applyProtection="1">
      <alignment horizontal="center" vertical="center" wrapText="1"/>
      <protection/>
    </xf>
    <xf numFmtId="0" fontId="5" fillId="36" borderId="0" xfId="0" applyFont="1" applyFill="1" applyAlignment="1">
      <alignment horizontal="left" wrapText="1"/>
    </xf>
    <xf numFmtId="0" fontId="5" fillId="36" borderId="10" xfId="0" applyFont="1" applyFill="1" applyBorder="1" applyAlignment="1">
      <alignment horizontal="left" wrapText="1"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wrapText="1"/>
    </xf>
    <xf numFmtId="4" fontId="14" fillId="0" borderId="10" xfId="0" applyNumberFormat="1" applyFont="1" applyFill="1" applyBorder="1" applyAlignment="1" applyProtection="1">
      <alignment horizontal="center" vertical="center"/>
      <protection locked="0"/>
    </xf>
    <xf numFmtId="4" fontId="5" fillId="0" borderId="10" xfId="0" applyNumberFormat="1" applyFont="1" applyFill="1" applyBorder="1" applyAlignment="1">
      <alignment horizontal="center" vertical="center" shrinkToFit="1"/>
    </xf>
    <xf numFmtId="4" fontId="57" fillId="0" borderId="10" xfId="0" applyNumberFormat="1" applyFont="1" applyFill="1" applyBorder="1" applyAlignment="1">
      <alignment horizontal="center" vertical="center" shrinkToFit="1"/>
    </xf>
    <xf numFmtId="4" fontId="5" fillId="0" borderId="10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177" fontId="5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shrinkToFit="1"/>
    </xf>
    <xf numFmtId="177" fontId="5" fillId="0" borderId="10" xfId="0" applyNumberFormat="1" applyFont="1" applyBorder="1" applyAlignment="1">
      <alignment horizontal="center" shrinkToFit="1"/>
    </xf>
    <xf numFmtId="185" fontId="5" fillId="0" borderId="10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185" fontId="5" fillId="0" borderId="10" xfId="0" applyNumberFormat="1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59" fillId="9" borderId="17" xfId="53" applyFont="1" applyFill="1" applyBorder="1" applyAlignment="1">
      <alignment horizontal="left" vertical="center" wrapText="1"/>
      <protection/>
    </xf>
    <xf numFmtId="0" fontId="59" fillId="9" borderId="18" xfId="53" applyFont="1" applyFill="1" applyBorder="1" applyAlignment="1">
      <alignment horizontal="left" vertical="center" wrapText="1"/>
      <protection/>
    </xf>
    <xf numFmtId="0" fontId="59" fillId="9" borderId="19" xfId="53" applyFont="1" applyFill="1" applyBorder="1" applyAlignment="1">
      <alignment horizontal="left" vertical="center" wrapText="1"/>
      <protection/>
    </xf>
    <xf numFmtId="0" fontId="59" fillId="9" borderId="20" xfId="53" applyFont="1" applyFill="1" applyBorder="1" applyAlignment="1">
      <alignment horizontal="left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60" fillId="0" borderId="0" xfId="0" applyFont="1" applyFill="1" applyAlignment="1">
      <alignment horizontal="center" vertical="center" wrapText="1"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36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>
      <alignment vertical="center" wrapText="1"/>
    </xf>
    <xf numFmtId="0" fontId="5" fillId="0" borderId="11" xfId="53" applyFont="1" applyFill="1" applyBorder="1" applyAlignment="1">
      <alignment horizontal="center" vertical="center" wrapText="1"/>
      <protection/>
    </xf>
    <xf numFmtId="0" fontId="5" fillId="0" borderId="15" xfId="53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55" fillId="0" borderId="11" xfId="53" applyFont="1" applyBorder="1" applyAlignment="1">
      <alignment horizontal="center" vertical="center" wrapText="1"/>
      <protection/>
    </xf>
    <xf numFmtId="0" fontId="55" fillId="0" borderId="15" xfId="53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5" fillId="0" borderId="11" xfId="53" applyFont="1" applyBorder="1" applyAlignment="1">
      <alignment horizontal="left" vertical="center" wrapText="1"/>
      <protection/>
    </xf>
    <xf numFmtId="0" fontId="55" fillId="0" borderId="15" xfId="53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55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55" fillId="0" borderId="10" xfId="0" applyFont="1" applyFill="1" applyBorder="1" applyAlignment="1">
      <alignment vertical="center" wrapText="1"/>
    </xf>
    <xf numFmtId="0" fontId="55" fillId="0" borderId="11" xfId="0" applyFont="1" applyFill="1" applyBorder="1" applyAlignment="1">
      <alignment vertical="center" wrapText="1"/>
    </xf>
    <xf numFmtId="0" fontId="61" fillId="0" borderId="15" xfId="0" applyFont="1" applyFill="1" applyBorder="1" applyAlignment="1">
      <alignment vertical="center" wrapText="1"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15" xfId="53" applyFont="1" applyBorder="1" applyAlignment="1">
      <alignment horizontal="center" vertical="center" wrapText="1"/>
      <protection/>
    </xf>
    <xf numFmtId="0" fontId="5" fillId="0" borderId="11" xfId="53" applyFont="1" applyBorder="1" applyAlignment="1">
      <alignment horizontal="left" vertical="center" wrapText="1"/>
      <protection/>
    </xf>
    <xf numFmtId="0" fontId="5" fillId="0" borderId="15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9"/>
  <sheetViews>
    <sheetView zoomScale="85" zoomScaleNormal="8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IV16384"/>
    </sheetView>
  </sheetViews>
  <sheetFormatPr defaultColWidth="9.00390625" defaultRowHeight="12.75"/>
  <cols>
    <col min="1" max="1" width="6.375" style="46" customWidth="1"/>
    <col min="2" max="2" width="55.75390625" style="18" customWidth="1"/>
    <col min="3" max="3" width="28.00390625" style="51" customWidth="1"/>
    <col min="4" max="5" width="13.625" style="18" customWidth="1"/>
    <col min="6" max="8" width="10.375" style="18" customWidth="1"/>
    <col min="9" max="9" width="14.25390625" style="18" customWidth="1"/>
    <col min="10" max="10" width="10.625" style="18" customWidth="1"/>
    <col min="11" max="11" width="9.00390625" style="18" customWidth="1"/>
    <col min="12" max="12" width="14.625" style="18" customWidth="1"/>
    <col min="13" max="13" width="10.875" style="18" customWidth="1"/>
    <col min="14" max="14" width="10.25390625" style="18" customWidth="1"/>
    <col min="15" max="15" width="14.625" style="18" customWidth="1"/>
    <col min="16" max="16" width="11.375" style="18" customWidth="1"/>
    <col min="17" max="17" width="10.00390625" style="18" customWidth="1"/>
    <col min="18" max="18" width="14.75390625" style="18" hidden="1" customWidth="1"/>
    <col min="19" max="20" width="0" style="18" hidden="1" customWidth="1"/>
    <col min="21" max="21" width="13.875" style="18" hidden="1" customWidth="1"/>
    <col min="22" max="23" width="0" style="18" hidden="1" customWidth="1"/>
    <col min="24" max="24" width="14.125" style="18" hidden="1" customWidth="1"/>
    <col min="25" max="26" width="0" style="18" hidden="1" customWidth="1"/>
    <col min="27" max="27" width="9.125" style="18" customWidth="1"/>
    <col min="28" max="28" width="18.25390625" style="18" customWidth="1"/>
    <col min="29" max="16384" width="9.125" style="18" customWidth="1"/>
  </cols>
  <sheetData>
    <row r="1" spans="2:17" ht="11.25" customHeight="1"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spans="2:25" ht="17.25" customHeight="1">
      <c r="B2" s="113" t="s">
        <v>174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</row>
    <row r="3" spans="2:25" ht="17.25" customHeight="1">
      <c r="B3" s="114" t="s">
        <v>74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</row>
    <row r="5" spans="1:26" ht="19.5" customHeight="1">
      <c r="A5" s="89" t="s">
        <v>91</v>
      </c>
      <c r="B5" s="112" t="s">
        <v>0</v>
      </c>
      <c r="C5" s="112" t="s">
        <v>1</v>
      </c>
      <c r="D5" s="4" t="s">
        <v>2</v>
      </c>
      <c r="E5" s="4" t="s">
        <v>2</v>
      </c>
      <c r="F5" s="4" t="s">
        <v>2</v>
      </c>
      <c r="G5" s="4" t="s">
        <v>2</v>
      </c>
      <c r="H5" s="4" t="s">
        <v>3</v>
      </c>
      <c r="I5" s="112" t="s">
        <v>4</v>
      </c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</row>
    <row r="6" spans="1:26" ht="15">
      <c r="A6" s="90"/>
      <c r="B6" s="112"/>
      <c r="C6" s="112"/>
      <c r="D6" s="121">
        <v>2014</v>
      </c>
      <c r="E6" s="121">
        <v>2015</v>
      </c>
      <c r="F6" s="112">
        <v>2016</v>
      </c>
      <c r="G6" s="112">
        <v>2017</v>
      </c>
      <c r="H6" s="112">
        <v>2018</v>
      </c>
      <c r="I6" s="115">
        <v>2019</v>
      </c>
      <c r="J6" s="116"/>
      <c r="K6" s="117"/>
      <c r="L6" s="115">
        <v>2020</v>
      </c>
      <c r="M6" s="116"/>
      <c r="N6" s="117"/>
      <c r="O6" s="118">
        <v>2021</v>
      </c>
      <c r="P6" s="119"/>
      <c r="Q6" s="120"/>
      <c r="R6" s="115">
        <v>2022</v>
      </c>
      <c r="S6" s="116"/>
      <c r="T6" s="117"/>
      <c r="U6" s="115">
        <v>2023</v>
      </c>
      <c r="V6" s="116"/>
      <c r="W6" s="117"/>
      <c r="X6" s="118">
        <v>2024</v>
      </c>
      <c r="Y6" s="119"/>
      <c r="Z6" s="120"/>
    </row>
    <row r="7" spans="1:26" ht="33.75" customHeight="1">
      <c r="A7" s="91"/>
      <c r="B7" s="112"/>
      <c r="C7" s="112"/>
      <c r="D7" s="121"/>
      <c r="E7" s="121"/>
      <c r="F7" s="112"/>
      <c r="G7" s="112"/>
      <c r="H7" s="112"/>
      <c r="I7" s="25" t="s">
        <v>98</v>
      </c>
      <c r="J7" s="25" t="s">
        <v>99</v>
      </c>
      <c r="K7" s="67" t="s">
        <v>100</v>
      </c>
      <c r="L7" s="25" t="s">
        <v>98</v>
      </c>
      <c r="M7" s="25" t="s">
        <v>99</v>
      </c>
      <c r="N7" s="67" t="s">
        <v>100</v>
      </c>
      <c r="O7" s="25" t="s">
        <v>98</v>
      </c>
      <c r="P7" s="25" t="s">
        <v>99</v>
      </c>
      <c r="Q7" s="67" t="s">
        <v>100</v>
      </c>
      <c r="R7" s="25" t="s">
        <v>98</v>
      </c>
      <c r="S7" s="25" t="s">
        <v>99</v>
      </c>
      <c r="T7" s="25" t="s">
        <v>100</v>
      </c>
      <c r="U7" s="25" t="s">
        <v>98</v>
      </c>
      <c r="V7" s="25" t="s">
        <v>99</v>
      </c>
      <c r="W7" s="25" t="s">
        <v>100</v>
      </c>
      <c r="X7" s="25" t="s">
        <v>98</v>
      </c>
      <c r="Y7" s="25" t="s">
        <v>99</v>
      </c>
      <c r="Z7" s="25" t="s">
        <v>100</v>
      </c>
    </row>
    <row r="8" spans="1:26" ht="15.75" customHeight="1">
      <c r="A8" s="94" t="s">
        <v>5</v>
      </c>
      <c r="B8" s="95"/>
      <c r="C8" s="20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5">
      <c r="A9" s="92">
        <v>1</v>
      </c>
      <c r="B9" s="93" t="s">
        <v>42</v>
      </c>
      <c r="C9" s="20" t="s">
        <v>12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21"/>
      <c r="O9" s="21"/>
      <c r="P9" s="21"/>
      <c r="Q9" s="21"/>
      <c r="R9" s="47"/>
      <c r="S9" s="47"/>
      <c r="T9" s="47"/>
      <c r="U9" s="47"/>
      <c r="V9" s="47"/>
      <c r="W9" s="21"/>
      <c r="X9" s="21"/>
      <c r="Y9" s="21"/>
      <c r="Z9" s="21"/>
    </row>
    <row r="10" spans="1:26" ht="15">
      <c r="A10" s="92"/>
      <c r="B10" s="93"/>
      <c r="C10" s="20" t="s">
        <v>6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21"/>
      <c r="O10" s="21"/>
      <c r="P10" s="21"/>
      <c r="Q10" s="21"/>
      <c r="R10" s="47"/>
      <c r="S10" s="47"/>
      <c r="T10" s="47"/>
      <c r="U10" s="47"/>
      <c r="V10" s="47"/>
      <c r="W10" s="21"/>
      <c r="X10" s="21"/>
      <c r="Y10" s="21"/>
      <c r="Z10" s="21"/>
    </row>
    <row r="11" spans="1:26" ht="24" customHeight="1">
      <c r="A11" s="20">
        <v>2</v>
      </c>
      <c r="B11" s="57" t="s">
        <v>44</v>
      </c>
      <c r="C11" s="58" t="s">
        <v>45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21"/>
      <c r="O11" s="21"/>
      <c r="P11" s="21"/>
      <c r="Q11" s="21"/>
      <c r="R11" s="47"/>
      <c r="S11" s="47"/>
      <c r="T11" s="47"/>
      <c r="U11" s="47"/>
      <c r="V11" s="47"/>
      <c r="W11" s="21"/>
      <c r="X11" s="21"/>
      <c r="Y11" s="21"/>
      <c r="Z11" s="21"/>
    </row>
    <row r="12" spans="1:26" ht="15">
      <c r="A12" s="92">
        <v>3</v>
      </c>
      <c r="B12" s="93" t="s">
        <v>14</v>
      </c>
      <c r="C12" s="20" t="s">
        <v>12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21"/>
      <c r="O12" s="21"/>
      <c r="P12" s="21"/>
      <c r="Q12" s="21"/>
      <c r="R12" s="47"/>
      <c r="S12" s="47"/>
      <c r="T12" s="47"/>
      <c r="U12" s="47"/>
      <c r="V12" s="47"/>
      <c r="W12" s="21"/>
      <c r="X12" s="21"/>
      <c r="Y12" s="21"/>
      <c r="Z12" s="21"/>
    </row>
    <row r="13" spans="1:26" ht="15">
      <c r="A13" s="92"/>
      <c r="B13" s="93"/>
      <c r="C13" s="20" t="s">
        <v>6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21"/>
      <c r="O13" s="21"/>
      <c r="P13" s="21"/>
      <c r="Q13" s="21"/>
      <c r="R13" s="47"/>
      <c r="S13" s="47"/>
      <c r="T13" s="47"/>
      <c r="U13" s="47"/>
      <c r="V13" s="47"/>
      <c r="W13" s="21"/>
      <c r="X13" s="21"/>
      <c r="Y13" s="21"/>
      <c r="Z13" s="21"/>
    </row>
    <row r="14" spans="1:26" ht="20.25" customHeight="1">
      <c r="A14" s="20">
        <v>4</v>
      </c>
      <c r="B14" s="45" t="s">
        <v>46</v>
      </c>
      <c r="C14" s="20" t="s">
        <v>47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21"/>
      <c r="O14" s="21"/>
      <c r="P14" s="21"/>
      <c r="Q14" s="21"/>
      <c r="R14" s="47"/>
      <c r="S14" s="47"/>
      <c r="T14" s="47"/>
      <c r="U14" s="47"/>
      <c r="V14" s="47"/>
      <c r="W14" s="21"/>
      <c r="X14" s="21"/>
      <c r="Y14" s="21"/>
      <c r="Z14" s="21"/>
    </row>
    <row r="15" spans="1:26" ht="15">
      <c r="A15" s="92">
        <v>5</v>
      </c>
      <c r="B15" s="93" t="s">
        <v>15</v>
      </c>
      <c r="C15" s="20" t="s">
        <v>12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21"/>
      <c r="O15" s="21"/>
      <c r="P15" s="21"/>
      <c r="Q15" s="21"/>
      <c r="R15" s="47"/>
      <c r="S15" s="47"/>
      <c r="T15" s="47"/>
      <c r="U15" s="47"/>
      <c r="V15" s="47"/>
      <c r="W15" s="21"/>
      <c r="X15" s="21"/>
      <c r="Y15" s="21"/>
      <c r="Z15" s="21"/>
    </row>
    <row r="16" spans="1:26" ht="15">
      <c r="A16" s="92"/>
      <c r="B16" s="93"/>
      <c r="C16" s="20" t="s">
        <v>6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21"/>
      <c r="O16" s="21"/>
      <c r="P16" s="21"/>
      <c r="Q16" s="21"/>
      <c r="R16" s="47"/>
      <c r="S16" s="47"/>
      <c r="T16" s="47"/>
      <c r="U16" s="47"/>
      <c r="V16" s="47"/>
      <c r="W16" s="21"/>
      <c r="X16" s="21"/>
      <c r="Y16" s="21"/>
      <c r="Z16" s="21"/>
    </row>
    <row r="17" spans="1:26" ht="20.25" customHeight="1">
      <c r="A17" s="20">
        <v>6</v>
      </c>
      <c r="B17" s="45" t="s">
        <v>48</v>
      </c>
      <c r="C17" s="20" t="s">
        <v>47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21"/>
      <c r="O17" s="21"/>
      <c r="P17" s="21"/>
      <c r="Q17" s="21"/>
      <c r="R17" s="47"/>
      <c r="S17" s="47"/>
      <c r="T17" s="47"/>
      <c r="U17" s="47"/>
      <c r="V17" s="47"/>
      <c r="W17" s="21"/>
      <c r="X17" s="21"/>
      <c r="Y17" s="21"/>
      <c r="Z17" s="21"/>
    </row>
    <row r="18" spans="1:26" ht="15">
      <c r="A18" s="92">
        <v>7</v>
      </c>
      <c r="B18" s="93" t="s">
        <v>16</v>
      </c>
      <c r="C18" s="20" t="s">
        <v>12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21"/>
      <c r="O18" s="21"/>
      <c r="P18" s="21"/>
      <c r="Q18" s="21"/>
      <c r="R18" s="47"/>
      <c r="S18" s="47"/>
      <c r="T18" s="47"/>
      <c r="U18" s="47"/>
      <c r="V18" s="47"/>
      <c r="W18" s="21"/>
      <c r="X18" s="21"/>
      <c r="Y18" s="21"/>
      <c r="Z18" s="21"/>
    </row>
    <row r="19" spans="1:26" ht="15">
      <c r="A19" s="92"/>
      <c r="B19" s="93"/>
      <c r="C19" s="20" t="s">
        <v>6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21"/>
      <c r="O19" s="21"/>
      <c r="P19" s="21"/>
      <c r="Q19" s="21"/>
      <c r="R19" s="47"/>
      <c r="S19" s="47"/>
      <c r="T19" s="47"/>
      <c r="U19" s="47"/>
      <c r="V19" s="47"/>
      <c r="W19" s="21"/>
      <c r="X19" s="21"/>
      <c r="Y19" s="21"/>
      <c r="Z19" s="21"/>
    </row>
    <row r="20" spans="1:26" ht="21" customHeight="1">
      <c r="A20" s="20">
        <v>8</v>
      </c>
      <c r="B20" s="45" t="s">
        <v>49</v>
      </c>
      <c r="C20" s="20" t="s">
        <v>47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21"/>
      <c r="O20" s="21"/>
      <c r="P20" s="21"/>
      <c r="Q20" s="21"/>
      <c r="R20" s="47"/>
      <c r="S20" s="47"/>
      <c r="T20" s="47"/>
      <c r="U20" s="47"/>
      <c r="V20" s="47"/>
      <c r="W20" s="21"/>
      <c r="X20" s="21"/>
      <c r="Y20" s="21"/>
      <c r="Z20" s="21"/>
    </row>
    <row r="21" spans="1:26" ht="15">
      <c r="A21" s="92">
        <v>9</v>
      </c>
      <c r="B21" s="93" t="s">
        <v>20</v>
      </c>
      <c r="C21" s="20" t="s">
        <v>12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21"/>
      <c r="O21" s="21"/>
      <c r="P21" s="21"/>
      <c r="Q21" s="21"/>
      <c r="R21" s="47"/>
      <c r="S21" s="47"/>
      <c r="T21" s="47"/>
      <c r="U21" s="47"/>
      <c r="V21" s="47"/>
      <c r="W21" s="21"/>
      <c r="X21" s="21"/>
      <c r="Y21" s="21"/>
      <c r="Z21" s="21"/>
    </row>
    <row r="22" spans="1:26" ht="15">
      <c r="A22" s="92"/>
      <c r="B22" s="93"/>
      <c r="C22" s="20" t="s">
        <v>6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8.75" customHeight="1">
      <c r="A23" s="20">
        <v>10</v>
      </c>
      <c r="B23" s="45" t="s">
        <v>50</v>
      </c>
      <c r="C23" s="20" t="s">
        <v>72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8.75" customHeight="1">
      <c r="A24" s="107" t="s">
        <v>155</v>
      </c>
      <c r="B24" s="108"/>
      <c r="C24" s="20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6.5" customHeight="1">
      <c r="A25" s="92">
        <v>11</v>
      </c>
      <c r="B25" s="93" t="s">
        <v>83</v>
      </c>
      <c r="C25" s="20" t="s">
        <v>39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9.5" customHeight="1">
      <c r="A26" s="92"/>
      <c r="B26" s="93"/>
      <c r="C26" s="20" t="s">
        <v>6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33" customHeight="1">
      <c r="A27" s="20">
        <v>12</v>
      </c>
      <c r="B27" s="45" t="s">
        <v>85</v>
      </c>
      <c r="C27" s="20" t="s">
        <v>39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33.75" customHeight="1">
      <c r="A28" s="48">
        <v>13</v>
      </c>
      <c r="B28" s="49" t="s">
        <v>170</v>
      </c>
      <c r="C28" s="20" t="s">
        <v>39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21.75" customHeight="1">
      <c r="A29" s="20">
        <v>14</v>
      </c>
      <c r="B29" s="45" t="s">
        <v>106</v>
      </c>
      <c r="C29" s="20" t="s">
        <v>61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33.75" customHeight="1">
      <c r="A30" s="20">
        <v>15</v>
      </c>
      <c r="B30" s="45" t="s">
        <v>63</v>
      </c>
      <c r="C30" s="20" t="s">
        <v>7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9.5" customHeight="1">
      <c r="A31" s="20">
        <v>16</v>
      </c>
      <c r="B31" s="45" t="s">
        <v>64</v>
      </c>
      <c r="C31" s="20" t="s">
        <v>65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8" customHeight="1">
      <c r="A32" s="20">
        <v>17</v>
      </c>
      <c r="B32" s="45" t="s">
        <v>66</v>
      </c>
      <c r="C32" s="20" t="s">
        <v>39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8" customHeight="1">
      <c r="A33" s="20"/>
      <c r="B33" s="61" t="s">
        <v>171</v>
      </c>
      <c r="C33" s="62" t="s">
        <v>39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36" customHeight="1">
      <c r="A34" s="20">
        <v>18</v>
      </c>
      <c r="B34" s="45" t="s">
        <v>67</v>
      </c>
      <c r="C34" s="20" t="s">
        <v>7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33" customHeight="1">
      <c r="A35" s="20">
        <v>19</v>
      </c>
      <c r="B35" s="45" t="s">
        <v>69</v>
      </c>
      <c r="C35" s="20" t="s">
        <v>39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9.5" customHeight="1">
      <c r="A36" s="20">
        <v>20</v>
      </c>
      <c r="B36" s="57" t="s">
        <v>75</v>
      </c>
      <c r="C36" s="58" t="s">
        <v>39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35.25" customHeight="1">
      <c r="A37" s="20">
        <v>21</v>
      </c>
      <c r="B37" s="45" t="s">
        <v>68</v>
      </c>
      <c r="C37" s="20" t="s">
        <v>39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33.75" customHeight="1">
      <c r="A38" s="44">
        <v>22</v>
      </c>
      <c r="B38" s="59" t="s">
        <v>71</v>
      </c>
      <c r="C38" s="60" t="s">
        <v>7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45.75" customHeight="1">
      <c r="A39" s="20">
        <v>23</v>
      </c>
      <c r="B39" s="45" t="s">
        <v>70</v>
      </c>
      <c r="C39" s="20" t="s">
        <v>7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60">
      <c r="A40" s="23">
        <v>24</v>
      </c>
      <c r="B40" s="19" t="s">
        <v>90</v>
      </c>
      <c r="C40" s="23" t="s">
        <v>7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31.5" customHeight="1">
      <c r="A41" s="107" t="s">
        <v>157</v>
      </c>
      <c r="B41" s="108"/>
      <c r="C41" s="20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45.75" customHeight="1">
      <c r="A42" s="42">
        <v>25</v>
      </c>
      <c r="B42" s="45" t="s">
        <v>102</v>
      </c>
      <c r="C42" s="20" t="s">
        <v>103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45.75" customHeight="1">
      <c r="A43" s="42"/>
      <c r="B43" s="61" t="s">
        <v>169</v>
      </c>
      <c r="C43" s="62" t="s">
        <v>103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45">
      <c r="A44" s="43">
        <v>26</v>
      </c>
      <c r="B44" s="45" t="s">
        <v>104</v>
      </c>
      <c r="C44" s="20" t="s">
        <v>39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20.25" customHeight="1">
      <c r="A45" s="109">
        <v>27</v>
      </c>
      <c r="B45" s="111" t="s">
        <v>141</v>
      </c>
      <c r="C45" s="50" t="s">
        <v>52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28.5" customHeight="1">
      <c r="A46" s="110"/>
      <c r="B46" s="111"/>
      <c r="C46" s="20" t="s">
        <v>6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8.75" customHeight="1">
      <c r="A47" s="96" t="s">
        <v>158</v>
      </c>
      <c r="B47" s="97"/>
      <c r="C47" s="20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21" customHeight="1">
      <c r="A48" s="20">
        <v>28</v>
      </c>
      <c r="B48" s="45" t="s">
        <v>51</v>
      </c>
      <c r="C48" s="20" t="s">
        <v>52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24" customHeight="1">
      <c r="A49" s="20">
        <v>29</v>
      </c>
      <c r="B49" s="57" t="s">
        <v>54</v>
      </c>
      <c r="C49" s="58" t="s">
        <v>43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21.75" customHeight="1">
      <c r="A50" s="20">
        <v>30</v>
      </c>
      <c r="B50" s="63" t="s">
        <v>55</v>
      </c>
      <c r="C50" s="64" t="s">
        <v>21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8.75" customHeight="1">
      <c r="A51" s="92">
        <v>31</v>
      </c>
      <c r="B51" s="93" t="s">
        <v>84</v>
      </c>
      <c r="C51" s="20" t="s">
        <v>52</v>
      </c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8" customHeight="1">
      <c r="A52" s="92"/>
      <c r="B52" s="93"/>
      <c r="C52" s="20" t="s">
        <v>6</v>
      </c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21.75" customHeight="1">
      <c r="A53" s="20">
        <v>32</v>
      </c>
      <c r="B53" s="57" t="s">
        <v>56</v>
      </c>
      <c r="C53" s="58" t="s">
        <v>52</v>
      </c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36.75" customHeight="1">
      <c r="A54" s="20">
        <v>33</v>
      </c>
      <c r="B54" s="65" t="s">
        <v>57</v>
      </c>
      <c r="C54" s="66" t="s">
        <v>52</v>
      </c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39.75" customHeight="1">
      <c r="A55" s="20">
        <v>34</v>
      </c>
      <c r="B55" s="57" t="s">
        <v>58</v>
      </c>
      <c r="C55" s="58" t="s">
        <v>13</v>
      </c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36" customHeight="1">
      <c r="A56" s="20">
        <v>35</v>
      </c>
      <c r="B56" s="65" t="s">
        <v>82</v>
      </c>
      <c r="C56" s="66" t="s">
        <v>59</v>
      </c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8" ht="23.25" customHeight="1">
      <c r="A57" s="92">
        <v>36</v>
      </c>
      <c r="B57" s="93" t="s">
        <v>168</v>
      </c>
      <c r="C57" s="20" t="s">
        <v>13</v>
      </c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B57" s="98"/>
    </row>
    <row r="58" spans="1:28" ht="20.25" customHeight="1">
      <c r="A58" s="92"/>
      <c r="B58" s="93"/>
      <c r="C58" s="20" t="s">
        <v>6</v>
      </c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B58" s="98"/>
    </row>
    <row r="59" spans="1:26" ht="17.25" customHeight="1">
      <c r="A59" s="94" t="s">
        <v>92</v>
      </c>
      <c r="B59" s="95"/>
      <c r="C59" s="20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8.75" customHeight="1">
      <c r="A60" s="92">
        <v>37</v>
      </c>
      <c r="B60" s="93" t="s">
        <v>142</v>
      </c>
      <c r="C60" s="20" t="s">
        <v>28</v>
      </c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30.75" customHeight="1">
      <c r="A61" s="92"/>
      <c r="B61" s="93"/>
      <c r="C61" s="52" t="s">
        <v>23</v>
      </c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8.75" customHeight="1">
      <c r="A62" s="20">
        <v>38</v>
      </c>
      <c r="B62" s="65" t="s">
        <v>10</v>
      </c>
      <c r="C62" s="66" t="s">
        <v>7</v>
      </c>
      <c r="D62" s="103" t="s">
        <v>172</v>
      </c>
      <c r="E62" s="104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8.75" customHeight="1">
      <c r="A63" s="20">
        <v>39</v>
      </c>
      <c r="B63" s="65" t="s">
        <v>11</v>
      </c>
      <c r="C63" s="66" t="s">
        <v>7</v>
      </c>
      <c r="D63" s="105"/>
      <c r="E63" s="106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8" ht="18.75" customHeight="1">
      <c r="A64" s="92">
        <v>40</v>
      </c>
      <c r="B64" s="93" t="s">
        <v>167</v>
      </c>
      <c r="C64" s="20" t="s">
        <v>28</v>
      </c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B64" s="98"/>
    </row>
    <row r="65" spans="1:28" ht="30.75" customHeight="1">
      <c r="A65" s="92"/>
      <c r="B65" s="93"/>
      <c r="C65" s="52" t="s">
        <v>41</v>
      </c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B65" s="98"/>
    </row>
    <row r="66" spans="1:26" ht="17.25" customHeight="1">
      <c r="A66" s="94" t="s">
        <v>93</v>
      </c>
      <c r="B66" s="95"/>
      <c r="C66" s="20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24" customHeight="1">
      <c r="A67" s="89">
        <v>41</v>
      </c>
      <c r="B67" s="93" t="s">
        <v>156</v>
      </c>
      <c r="C67" s="20" t="s">
        <v>28</v>
      </c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30.75" customHeight="1">
      <c r="A68" s="90"/>
      <c r="B68" s="93"/>
      <c r="C68" s="20" t="s">
        <v>6</v>
      </c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20.25" customHeight="1">
      <c r="A69" s="90"/>
      <c r="B69" s="26" t="s">
        <v>53</v>
      </c>
      <c r="C69" s="20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20.25" customHeight="1">
      <c r="A70" s="90"/>
      <c r="B70" s="93" t="s">
        <v>26</v>
      </c>
      <c r="C70" s="20" t="s">
        <v>28</v>
      </c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20.25" customHeight="1">
      <c r="A71" s="90"/>
      <c r="B71" s="93"/>
      <c r="C71" s="20" t="s">
        <v>6</v>
      </c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20.25" customHeight="1">
      <c r="A72" s="90"/>
      <c r="B72" s="93" t="s">
        <v>27</v>
      </c>
      <c r="C72" s="20" t="s">
        <v>28</v>
      </c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20.25" customHeight="1">
      <c r="A73" s="90"/>
      <c r="B73" s="93"/>
      <c r="C73" s="20" t="s">
        <v>6</v>
      </c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8.75" customHeight="1">
      <c r="A74" s="90"/>
      <c r="B74" s="93" t="s">
        <v>96</v>
      </c>
      <c r="C74" s="20" t="s">
        <v>28</v>
      </c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20.25" customHeight="1">
      <c r="A75" s="90"/>
      <c r="B75" s="93"/>
      <c r="C75" s="20" t="s">
        <v>6</v>
      </c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20.25" customHeight="1">
      <c r="A76" s="99"/>
      <c r="B76" s="101" t="s">
        <v>97</v>
      </c>
      <c r="C76" s="20" t="s">
        <v>28</v>
      </c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20.25" customHeight="1">
      <c r="A77" s="100"/>
      <c r="B77" s="102"/>
      <c r="C77" s="20" t="s">
        <v>6</v>
      </c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56.25" customHeight="1">
      <c r="A78" s="68">
        <v>42</v>
      </c>
      <c r="B78" s="69" t="s">
        <v>88</v>
      </c>
      <c r="C78" s="66" t="s">
        <v>173</v>
      </c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6.5" customHeight="1">
      <c r="A79" s="92">
        <v>43</v>
      </c>
      <c r="B79" s="93" t="s">
        <v>8</v>
      </c>
      <c r="C79" s="20" t="s">
        <v>9</v>
      </c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6.5" customHeight="1">
      <c r="A80" s="92"/>
      <c r="B80" s="93"/>
      <c r="C80" s="20" t="s">
        <v>6</v>
      </c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18" customHeight="1">
      <c r="A81" s="94" t="s">
        <v>159</v>
      </c>
      <c r="B81" s="95"/>
      <c r="C81" s="52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34.5" customHeight="1">
      <c r="A82" s="44">
        <v>44</v>
      </c>
      <c r="B82" s="53" t="s">
        <v>79</v>
      </c>
      <c r="C82" s="20" t="s">
        <v>52</v>
      </c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34.5" customHeight="1">
      <c r="A83" s="20">
        <v>45</v>
      </c>
      <c r="B83" s="45" t="s">
        <v>81</v>
      </c>
      <c r="C83" s="20" t="s">
        <v>80</v>
      </c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34.5" customHeight="1">
      <c r="A84" s="23">
        <v>46</v>
      </c>
      <c r="B84" s="19" t="s">
        <v>154</v>
      </c>
      <c r="C84" s="20" t="s">
        <v>43</v>
      </c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30.75" customHeight="1">
      <c r="A85" s="89">
        <v>47</v>
      </c>
      <c r="B85" s="47" t="s">
        <v>105</v>
      </c>
      <c r="C85" s="54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9.5" customHeight="1">
      <c r="A86" s="90"/>
      <c r="B86" s="45" t="s">
        <v>153</v>
      </c>
      <c r="C86" s="20" t="s">
        <v>38</v>
      </c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20.25" customHeight="1">
      <c r="A87" s="90"/>
      <c r="B87" s="65" t="s">
        <v>76</v>
      </c>
      <c r="C87" s="66" t="s">
        <v>38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20.25" customHeight="1">
      <c r="A88" s="90"/>
      <c r="B88" s="65" t="s">
        <v>77</v>
      </c>
      <c r="C88" s="66" t="s">
        <v>38</v>
      </c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20.25" customHeight="1">
      <c r="A89" s="90"/>
      <c r="B89" s="45" t="s">
        <v>152</v>
      </c>
      <c r="C89" s="20" t="s">
        <v>38</v>
      </c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20.25" customHeight="1">
      <c r="A90" s="90"/>
      <c r="B90" s="45" t="s">
        <v>151</v>
      </c>
      <c r="C90" s="20" t="s">
        <v>38</v>
      </c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20.25" customHeight="1">
      <c r="A91" s="90"/>
      <c r="B91" s="55" t="s">
        <v>144</v>
      </c>
      <c r="C91" s="20" t="s">
        <v>38</v>
      </c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20.25" customHeight="1">
      <c r="A92" s="90"/>
      <c r="B92" s="45" t="s">
        <v>145</v>
      </c>
      <c r="C92" s="20" t="s">
        <v>38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20.25" customHeight="1">
      <c r="A93" s="90"/>
      <c r="B93" s="45" t="s">
        <v>150</v>
      </c>
      <c r="C93" s="20" t="s">
        <v>38</v>
      </c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20.25" customHeight="1">
      <c r="A94" s="90"/>
      <c r="B94" s="45" t="s">
        <v>146</v>
      </c>
      <c r="C94" s="20" t="s">
        <v>38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20.25" customHeight="1">
      <c r="A95" s="90"/>
      <c r="B95" s="45" t="s">
        <v>147</v>
      </c>
      <c r="C95" s="20" t="s">
        <v>38</v>
      </c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20.25" customHeight="1">
      <c r="A96" s="90"/>
      <c r="B96" s="45" t="s">
        <v>148</v>
      </c>
      <c r="C96" s="20" t="s">
        <v>38</v>
      </c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20.25" customHeight="1">
      <c r="A97" s="90"/>
      <c r="B97" s="45" t="s">
        <v>78</v>
      </c>
      <c r="C97" s="20" t="s">
        <v>38</v>
      </c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20.25" customHeight="1">
      <c r="A98" s="91"/>
      <c r="B98" s="45" t="s">
        <v>149</v>
      </c>
      <c r="C98" s="20" t="s">
        <v>38</v>
      </c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33" customHeight="1">
      <c r="A99" s="96" t="s">
        <v>160</v>
      </c>
      <c r="B99" s="97"/>
      <c r="C99" s="20" t="s">
        <v>52</v>
      </c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30">
      <c r="A100" s="56">
        <v>48</v>
      </c>
      <c r="B100" s="45" t="s">
        <v>137</v>
      </c>
      <c r="C100" s="20" t="s">
        <v>52</v>
      </c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15">
      <c r="A101" s="56">
        <v>49</v>
      </c>
      <c r="B101" s="45" t="s">
        <v>107</v>
      </c>
      <c r="C101" s="20" t="s">
        <v>52</v>
      </c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45">
      <c r="A102" s="89">
        <v>50</v>
      </c>
      <c r="B102" s="45" t="s">
        <v>138</v>
      </c>
      <c r="C102" s="20" t="s">
        <v>52</v>
      </c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15">
      <c r="A103" s="90"/>
      <c r="B103" s="35" t="s">
        <v>109</v>
      </c>
      <c r="C103" s="20" t="s">
        <v>52</v>
      </c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15">
      <c r="A104" s="90"/>
      <c r="B104" s="35" t="s">
        <v>111</v>
      </c>
      <c r="C104" s="20" t="s">
        <v>52</v>
      </c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15">
      <c r="A105" s="90"/>
      <c r="B105" s="35" t="s">
        <v>113</v>
      </c>
      <c r="C105" s="20" t="s">
        <v>52</v>
      </c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15">
      <c r="A106" s="90"/>
      <c r="B106" s="35" t="s">
        <v>117</v>
      </c>
      <c r="C106" s="20" t="s">
        <v>52</v>
      </c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15">
      <c r="A107" s="90"/>
      <c r="B107" s="35" t="s">
        <v>162</v>
      </c>
      <c r="C107" s="20" t="s">
        <v>52</v>
      </c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15">
      <c r="A108" s="90"/>
      <c r="B108" s="35" t="s">
        <v>163</v>
      </c>
      <c r="C108" s="20" t="s">
        <v>52</v>
      </c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30">
      <c r="A109" s="90"/>
      <c r="B109" s="35" t="s">
        <v>165</v>
      </c>
      <c r="C109" s="20" t="s">
        <v>52</v>
      </c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15">
      <c r="A110" s="90"/>
      <c r="B110" s="35" t="s">
        <v>164</v>
      </c>
      <c r="C110" s="20" t="s">
        <v>52</v>
      </c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15">
      <c r="A111" s="91"/>
      <c r="B111" s="35" t="s">
        <v>161</v>
      </c>
      <c r="C111" s="20" t="s">
        <v>52</v>
      </c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15">
      <c r="A112" s="56">
        <v>51</v>
      </c>
      <c r="B112" s="45" t="s">
        <v>118</v>
      </c>
      <c r="C112" s="20" t="s">
        <v>52</v>
      </c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15">
      <c r="A113" s="44">
        <v>52</v>
      </c>
      <c r="B113" s="45" t="s">
        <v>166</v>
      </c>
      <c r="C113" s="20" t="s">
        <v>52</v>
      </c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45">
      <c r="A114" s="89">
        <v>53</v>
      </c>
      <c r="B114" s="45" t="s">
        <v>139</v>
      </c>
      <c r="C114" s="20" t="s">
        <v>52</v>
      </c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15">
      <c r="A115" s="90"/>
      <c r="B115" s="35" t="s">
        <v>124</v>
      </c>
      <c r="C115" s="20" t="s">
        <v>52</v>
      </c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15">
      <c r="A116" s="90"/>
      <c r="B116" s="35" t="s">
        <v>125</v>
      </c>
      <c r="C116" s="20" t="s">
        <v>52</v>
      </c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30">
      <c r="A117" s="90"/>
      <c r="B117" s="35" t="s">
        <v>126</v>
      </c>
      <c r="C117" s="20" t="s">
        <v>52</v>
      </c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15">
      <c r="A118" s="90"/>
      <c r="B118" s="35" t="s">
        <v>127</v>
      </c>
      <c r="C118" s="20" t="s">
        <v>52</v>
      </c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15">
      <c r="A119" s="90"/>
      <c r="B119" s="35" t="s">
        <v>128</v>
      </c>
      <c r="C119" s="20" t="s">
        <v>52</v>
      </c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15">
      <c r="A120" s="90"/>
      <c r="B120" s="35" t="s">
        <v>129</v>
      </c>
      <c r="C120" s="20" t="s">
        <v>52</v>
      </c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15">
      <c r="A121" s="90"/>
      <c r="B121" s="35" t="s">
        <v>130</v>
      </c>
      <c r="C121" s="20" t="s">
        <v>52</v>
      </c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15">
      <c r="A122" s="90"/>
      <c r="B122" s="35" t="s">
        <v>131</v>
      </c>
      <c r="C122" s="20" t="s">
        <v>52</v>
      </c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15">
      <c r="A123" s="90"/>
      <c r="B123" s="35" t="s">
        <v>132</v>
      </c>
      <c r="C123" s="20" t="s">
        <v>52</v>
      </c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ht="15">
      <c r="A124" s="90"/>
      <c r="B124" s="35" t="s">
        <v>133</v>
      </c>
      <c r="C124" s="20" t="s">
        <v>52</v>
      </c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15">
      <c r="A125" s="90"/>
      <c r="B125" s="35" t="s">
        <v>134</v>
      </c>
      <c r="C125" s="20" t="s">
        <v>52</v>
      </c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ht="15">
      <c r="A126" s="90"/>
      <c r="B126" s="35" t="s">
        <v>135</v>
      </c>
      <c r="C126" s="20" t="s">
        <v>52</v>
      </c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ht="18.75" customHeight="1">
      <c r="A127" s="91"/>
      <c r="B127" s="35" t="s">
        <v>136</v>
      </c>
      <c r="C127" s="20" t="s">
        <v>52</v>
      </c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ht="57" customHeight="1">
      <c r="A128" s="56">
        <v>54</v>
      </c>
      <c r="B128" s="45" t="s">
        <v>143</v>
      </c>
      <c r="C128" s="20" t="s">
        <v>52</v>
      </c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33" customHeight="1">
      <c r="A129" s="56">
        <v>55</v>
      </c>
      <c r="B129" s="45" t="s">
        <v>140</v>
      </c>
      <c r="C129" s="20" t="s">
        <v>52</v>
      </c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</sheetData>
  <sheetProtection/>
  <mergeCells count="62">
    <mergeCell ref="I5:Z5"/>
    <mergeCell ref="D6:D7"/>
    <mergeCell ref="E6:E7"/>
    <mergeCell ref="F6:F7"/>
    <mergeCell ref="L6:N6"/>
    <mergeCell ref="O6:Q6"/>
    <mergeCell ref="R6:T6"/>
    <mergeCell ref="B1:Q1"/>
    <mergeCell ref="B2:Y2"/>
    <mergeCell ref="B3:Y3"/>
    <mergeCell ref="U6:W6"/>
    <mergeCell ref="X6:Z6"/>
    <mergeCell ref="A8:B8"/>
    <mergeCell ref="I6:K6"/>
    <mergeCell ref="A5:A7"/>
    <mergeCell ref="B5:B7"/>
    <mergeCell ref="C5:C7"/>
    <mergeCell ref="A9:A10"/>
    <mergeCell ref="B9:B10"/>
    <mergeCell ref="A12:A13"/>
    <mergeCell ref="B12:B13"/>
    <mergeCell ref="G6:G7"/>
    <mergeCell ref="H6:H7"/>
    <mergeCell ref="A15:A16"/>
    <mergeCell ref="B15:B16"/>
    <mergeCell ref="A18:A19"/>
    <mergeCell ref="B18:B19"/>
    <mergeCell ref="A21:A22"/>
    <mergeCell ref="B21:B22"/>
    <mergeCell ref="A24:B24"/>
    <mergeCell ref="A25:A26"/>
    <mergeCell ref="B25:B26"/>
    <mergeCell ref="A41:B41"/>
    <mergeCell ref="A45:A46"/>
    <mergeCell ref="B45:B46"/>
    <mergeCell ref="A47:B47"/>
    <mergeCell ref="A51:A52"/>
    <mergeCell ref="B51:B52"/>
    <mergeCell ref="A57:A58"/>
    <mergeCell ref="B57:B58"/>
    <mergeCell ref="AB57:AB58"/>
    <mergeCell ref="A59:B59"/>
    <mergeCell ref="A60:A61"/>
    <mergeCell ref="B60:B61"/>
    <mergeCell ref="D62:E63"/>
    <mergeCell ref="A64:A65"/>
    <mergeCell ref="B64:B65"/>
    <mergeCell ref="AB64:AB65"/>
    <mergeCell ref="A66:B66"/>
    <mergeCell ref="A67:A77"/>
    <mergeCell ref="B67:B68"/>
    <mergeCell ref="B70:B71"/>
    <mergeCell ref="B72:B73"/>
    <mergeCell ref="B74:B75"/>
    <mergeCell ref="B76:B77"/>
    <mergeCell ref="A114:A127"/>
    <mergeCell ref="A79:A80"/>
    <mergeCell ref="B79:B80"/>
    <mergeCell ref="A81:B81"/>
    <mergeCell ref="A85:A98"/>
    <mergeCell ref="A99:B99"/>
    <mergeCell ref="A102:A111"/>
  </mergeCells>
  <printOptions/>
  <pageMargins left="0.1968503937007874" right="0.1968503937007874" top="0.3937007874015748" bottom="0.1968503937007874" header="0" footer="0"/>
  <pageSetup fitToHeight="0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6"/>
  <sheetViews>
    <sheetView tabSelected="1" zoomScale="90" zoomScaleNormal="90" zoomScaleSheetLayoutView="9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O132" sqref="O132"/>
    </sheetView>
  </sheetViews>
  <sheetFormatPr defaultColWidth="9.00390625" defaultRowHeight="12.75"/>
  <cols>
    <col min="1" max="1" width="6.375" style="46" customWidth="1"/>
    <col min="2" max="2" width="55.75390625" style="18" customWidth="1"/>
    <col min="3" max="3" width="28.00390625" style="51" customWidth="1"/>
    <col min="4" max="4" width="12.75390625" style="18" customWidth="1"/>
    <col min="5" max="5" width="11.625" style="18" customWidth="1"/>
    <col min="6" max="6" width="11.75390625" style="18" customWidth="1"/>
    <col min="7" max="7" width="12.25390625" style="18" customWidth="1"/>
    <col min="8" max="8" width="14.875" style="18" customWidth="1"/>
    <col min="9" max="9" width="13.125" style="18" customWidth="1"/>
    <col min="10" max="10" width="12.625" style="18" customWidth="1"/>
    <col min="11" max="11" width="15.125" style="18" customWidth="1"/>
    <col min="12" max="12" width="13.875" style="18" customWidth="1"/>
    <col min="13" max="13" width="12.375" style="18" customWidth="1"/>
    <col min="14" max="14" width="13.625" style="18" customWidth="1"/>
    <col min="15" max="15" width="13.75390625" style="18" customWidth="1"/>
    <col min="16" max="16" width="12.875" style="18" customWidth="1"/>
    <col min="17" max="17" width="14.00390625" style="18" customWidth="1"/>
    <col min="18" max="18" width="10.00390625" style="18" hidden="1" customWidth="1"/>
    <col min="19" max="19" width="15.75390625" style="18" hidden="1" customWidth="1"/>
    <col min="20" max="21" width="10.00390625" style="18" hidden="1" customWidth="1"/>
    <col min="22" max="22" width="13.875" style="71" hidden="1" customWidth="1"/>
    <col min="23" max="16384" width="9.125" style="18" customWidth="1"/>
  </cols>
  <sheetData>
    <row r="1" spans="2:17" ht="11.25" customHeight="1"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spans="2:20" ht="22.5" customHeight="1">
      <c r="B2" s="113" t="s">
        <v>183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</row>
    <row r="3" spans="2:20" ht="31.5" customHeight="1">
      <c r="B3" s="122" t="s">
        <v>185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</row>
    <row r="5" spans="1:22" ht="19.5" customHeight="1">
      <c r="A5" s="89" t="s">
        <v>91</v>
      </c>
      <c r="B5" s="112" t="s">
        <v>0</v>
      </c>
      <c r="C5" s="112" t="s">
        <v>1</v>
      </c>
      <c r="D5" s="4" t="s">
        <v>2</v>
      </c>
      <c r="E5" s="4" t="s">
        <v>2</v>
      </c>
      <c r="F5" s="4" t="s">
        <v>2</v>
      </c>
      <c r="G5" s="4" t="s">
        <v>2</v>
      </c>
      <c r="H5" s="4" t="s">
        <v>3</v>
      </c>
      <c r="I5" s="112" t="s">
        <v>4</v>
      </c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</row>
    <row r="6" spans="1:22" ht="15">
      <c r="A6" s="90"/>
      <c r="B6" s="112"/>
      <c r="C6" s="112"/>
      <c r="D6" s="112">
        <v>2017</v>
      </c>
      <c r="E6" s="112">
        <v>2018</v>
      </c>
      <c r="F6" s="123">
        <v>2019</v>
      </c>
      <c r="G6" s="112">
        <v>2020</v>
      </c>
      <c r="H6" s="123">
        <v>2021</v>
      </c>
      <c r="I6" s="112">
        <v>2022</v>
      </c>
      <c r="J6" s="112"/>
      <c r="K6" s="112"/>
      <c r="L6" s="112">
        <v>2023</v>
      </c>
      <c r="M6" s="112"/>
      <c r="N6" s="112"/>
      <c r="O6" s="112">
        <v>2024</v>
      </c>
      <c r="P6" s="112"/>
      <c r="Q6" s="112"/>
      <c r="R6" s="4"/>
      <c r="S6" s="112">
        <v>2025</v>
      </c>
      <c r="T6" s="112"/>
      <c r="U6" s="112"/>
      <c r="V6" s="85">
        <v>2025</v>
      </c>
    </row>
    <row r="7" spans="1:22" ht="24">
      <c r="A7" s="90"/>
      <c r="B7" s="112"/>
      <c r="C7" s="112"/>
      <c r="D7" s="112"/>
      <c r="E7" s="112"/>
      <c r="F7" s="124"/>
      <c r="G7" s="112"/>
      <c r="H7" s="124"/>
      <c r="I7" s="73" t="s">
        <v>178</v>
      </c>
      <c r="J7" s="73" t="s">
        <v>184</v>
      </c>
      <c r="K7" s="73" t="s">
        <v>177</v>
      </c>
      <c r="L7" s="73" t="s">
        <v>178</v>
      </c>
      <c r="M7" s="73" t="s">
        <v>184</v>
      </c>
      <c r="N7" s="73" t="s">
        <v>177</v>
      </c>
      <c r="O7" s="73" t="s">
        <v>178</v>
      </c>
      <c r="P7" s="73" t="s">
        <v>184</v>
      </c>
      <c r="Q7" s="73" t="s">
        <v>177</v>
      </c>
      <c r="R7" s="73" t="s">
        <v>177</v>
      </c>
      <c r="S7" s="25" t="s">
        <v>178</v>
      </c>
      <c r="T7" s="25" t="s">
        <v>182</v>
      </c>
      <c r="U7" s="25" t="s">
        <v>177</v>
      </c>
      <c r="V7" s="70"/>
    </row>
    <row r="8" spans="1:22" ht="33.75" customHeight="1">
      <c r="A8" s="91"/>
      <c r="B8" s="112"/>
      <c r="C8" s="112"/>
      <c r="D8" s="112"/>
      <c r="E8" s="112"/>
      <c r="F8" s="125"/>
      <c r="G8" s="112"/>
      <c r="H8" s="125"/>
      <c r="I8" s="25" t="s">
        <v>179</v>
      </c>
      <c r="J8" s="25" t="s">
        <v>180</v>
      </c>
      <c r="K8" s="25" t="s">
        <v>181</v>
      </c>
      <c r="L8" s="25" t="s">
        <v>179</v>
      </c>
      <c r="M8" s="25" t="s">
        <v>180</v>
      </c>
      <c r="N8" s="25" t="s">
        <v>181</v>
      </c>
      <c r="O8" s="25" t="s">
        <v>179</v>
      </c>
      <c r="P8" s="25" t="s">
        <v>180</v>
      </c>
      <c r="Q8" s="25" t="s">
        <v>181</v>
      </c>
      <c r="R8" s="25" t="s">
        <v>181</v>
      </c>
      <c r="S8" s="25" t="s">
        <v>179</v>
      </c>
      <c r="T8" s="25" t="s">
        <v>180</v>
      </c>
      <c r="U8" s="25" t="s">
        <v>181</v>
      </c>
      <c r="V8" s="67" t="s">
        <v>98</v>
      </c>
    </row>
    <row r="9" spans="1:22" ht="22.5" customHeight="1">
      <c r="A9" s="94" t="s">
        <v>5</v>
      </c>
      <c r="B9" s="95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1:22" ht="15">
      <c r="A10" s="92">
        <v>1</v>
      </c>
      <c r="B10" s="93" t="s">
        <v>42</v>
      </c>
      <c r="C10" s="20" t="s">
        <v>12</v>
      </c>
      <c r="D10" s="74">
        <v>40.15</v>
      </c>
      <c r="E10" s="74">
        <v>40.7</v>
      </c>
      <c r="F10" s="74">
        <v>41.1</v>
      </c>
      <c r="G10" s="74">
        <v>41.4</v>
      </c>
      <c r="H10" s="74">
        <v>41.6</v>
      </c>
      <c r="I10" s="74">
        <v>41.8</v>
      </c>
      <c r="J10" s="74">
        <v>41.9</v>
      </c>
      <c r="K10" s="74">
        <v>41.9</v>
      </c>
      <c r="L10" s="74">
        <v>42.1</v>
      </c>
      <c r="M10" s="74">
        <v>42.3</v>
      </c>
      <c r="N10" s="74">
        <v>42.4</v>
      </c>
      <c r="O10" s="75">
        <v>42.4</v>
      </c>
      <c r="P10" s="75">
        <v>42.7</v>
      </c>
      <c r="Q10" s="75">
        <v>42.7</v>
      </c>
      <c r="R10" s="21"/>
      <c r="S10" s="21"/>
      <c r="T10" s="21"/>
      <c r="U10" s="21"/>
      <c r="V10" s="72"/>
    </row>
    <row r="11" spans="1:22" ht="15">
      <c r="A11" s="92"/>
      <c r="B11" s="93"/>
      <c r="C11" s="20" t="s">
        <v>6</v>
      </c>
      <c r="D11" s="74">
        <v>99.6</v>
      </c>
      <c r="E11" s="74">
        <v>101.4</v>
      </c>
      <c r="F11" s="74">
        <v>101</v>
      </c>
      <c r="G11" s="74">
        <v>100.7</v>
      </c>
      <c r="H11" s="74">
        <v>100.5</v>
      </c>
      <c r="I11" s="74">
        <v>100.7</v>
      </c>
      <c r="J11" s="74">
        <v>100.7</v>
      </c>
      <c r="K11" s="74">
        <v>100.7</v>
      </c>
      <c r="L11" s="74">
        <v>100.7</v>
      </c>
      <c r="M11" s="74">
        <v>100.9</v>
      </c>
      <c r="N11" s="74">
        <v>101.19</v>
      </c>
      <c r="O11" s="75">
        <v>100.7</v>
      </c>
      <c r="P11" s="75">
        <v>100.7</v>
      </c>
      <c r="Q11" s="75">
        <v>100.7</v>
      </c>
      <c r="R11" s="21"/>
      <c r="S11" s="21"/>
      <c r="T11" s="21"/>
      <c r="U11" s="21"/>
      <c r="V11" s="72"/>
    </row>
    <row r="12" spans="1:22" ht="15">
      <c r="A12" s="92">
        <v>2</v>
      </c>
      <c r="B12" s="93" t="s">
        <v>14</v>
      </c>
      <c r="C12" s="20" t="s">
        <v>12</v>
      </c>
      <c r="D12" s="74">
        <v>0.48</v>
      </c>
      <c r="E12" s="74">
        <v>0.43</v>
      </c>
      <c r="F12" s="74">
        <v>0.42</v>
      </c>
      <c r="G12" s="74">
        <v>0.45</v>
      </c>
      <c r="H12" s="74">
        <v>0.49</v>
      </c>
      <c r="I12" s="74">
        <v>0.5</v>
      </c>
      <c r="J12" s="74">
        <v>0.51</v>
      </c>
      <c r="K12" s="74">
        <v>0.51</v>
      </c>
      <c r="L12" s="74">
        <v>0.51</v>
      </c>
      <c r="M12" s="74">
        <v>0.53</v>
      </c>
      <c r="N12" s="74">
        <v>0.53</v>
      </c>
      <c r="O12" s="75">
        <v>0.52</v>
      </c>
      <c r="P12" s="75">
        <v>0.53</v>
      </c>
      <c r="Q12" s="75">
        <v>0.54</v>
      </c>
      <c r="R12" s="21"/>
      <c r="S12" s="21"/>
      <c r="T12" s="21"/>
      <c r="U12" s="21"/>
      <c r="V12" s="72"/>
    </row>
    <row r="13" spans="1:22" ht="15">
      <c r="A13" s="92"/>
      <c r="B13" s="93"/>
      <c r="C13" s="20" t="s">
        <v>6</v>
      </c>
      <c r="D13" s="74">
        <v>91.6</v>
      </c>
      <c r="E13" s="74">
        <v>89.56</v>
      </c>
      <c r="F13" s="74">
        <v>100.7</v>
      </c>
      <c r="G13" s="74">
        <v>107.33</v>
      </c>
      <c r="H13" s="74">
        <v>106.83</v>
      </c>
      <c r="I13" s="74">
        <v>103.92</v>
      </c>
      <c r="J13" s="74">
        <v>104.33</v>
      </c>
      <c r="K13" s="74">
        <v>104.5</v>
      </c>
      <c r="L13" s="74">
        <v>100.99</v>
      </c>
      <c r="M13" s="74">
        <v>103.75</v>
      </c>
      <c r="N13" s="74">
        <v>103.94</v>
      </c>
      <c r="O13" s="75">
        <v>101.96</v>
      </c>
      <c r="P13" s="75">
        <v>101.33</v>
      </c>
      <c r="Q13" s="75">
        <v>101.52</v>
      </c>
      <c r="R13" s="21"/>
      <c r="S13" s="21"/>
      <c r="T13" s="21"/>
      <c r="U13" s="21"/>
      <c r="V13" s="72"/>
    </row>
    <row r="14" spans="1:22" ht="20.25" customHeight="1">
      <c r="A14" s="20">
        <v>3</v>
      </c>
      <c r="B14" s="45" t="s">
        <v>46</v>
      </c>
      <c r="C14" s="20" t="s">
        <v>47</v>
      </c>
      <c r="D14" s="74">
        <v>11.9</v>
      </c>
      <c r="E14" s="74">
        <v>10.5</v>
      </c>
      <c r="F14" s="74">
        <v>10.3</v>
      </c>
      <c r="G14" s="74">
        <v>11</v>
      </c>
      <c r="H14" s="74">
        <v>11.66</v>
      </c>
      <c r="I14" s="74">
        <v>12.06</v>
      </c>
      <c r="J14" s="74">
        <v>12.08</v>
      </c>
      <c r="K14" s="74">
        <v>12.1</v>
      </c>
      <c r="L14" s="74">
        <v>12.09</v>
      </c>
      <c r="M14" s="74">
        <v>12.41</v>
      </c>
      <c r="N14" s="74">
        <v>12.43</v>
      </c>
      <c r="O14" s="75">
        <v>12.24</v>
      </c>
      <c r="P14" s="75">
        <v>12.46</v>
      </c>
      <c r="Q14" s="75">
        <v>12.53</v>
      </c>
      <c r="R14" s="21"/>
      <c r="S14" s="21"/>
      <c r="T14" s="21"/>
      <c r="U14" s="21"/>
      <c r="V14" s="72"/>
    </row>
    <row r="15" spans="1:22" ht="15">
      <c r="A15" s="92">
        <v>4</v>
      </c>
      <c r="B15" s="93" t="s">
        <v>15</v>
      </c>
      <c r="C15" s="20" t="s">
        <v>12</v>
      </c>
      <c r="D15" s="74">
        <v>0.5</v>
      </c>
      <c r="E15" s="74">
        <v>0.58</v>
      </c>
      <c r="F15" s="74">
        <v>0.52</v>
      </c>
      <c r="G15" s="74">
        <v>0.65</v>
      </c>
      <c r="H15" s="74">
        <v>0.63</v>
      </c>
      <c r="I15" s="74">
        <v>0.63</v>
      </c>
      <c r="J15" s="74">
        <v>0.62</v>
      </c>
      <c r="K15" s="74">
        <v>0.62</v>
      </c>
      <c r="L15" s="74">
        <v>0.63</v>
      </c>
      <c r="M15" s="74">
        <v>0.62</v>
      </c>
      <c r="N15" s="74">
        <v>0.62</v>
      </c>
      <c r="O15" s="75">
        <v>0.63</v>
      </c>
      <c r="P15" s="75">
        <v>0.63</v>
      </c>
      <c r="Q15" s="75">
        <v>0.63</v>
      </c>
      <c r="R15" s="21"/>
      <c r="S15" s="21"/>
      <c r="T15" s="21"/>
      <c r="U15" s="21"/>
      <c r="V15" s="72"/>
    </row>
    <row r="16" spans="1:22" ht="15">
      <c r="A16" s="92"/>
      <c r="B16" s="93"/>
      <c r="C16" s="20" t="s">
        <v>6</v>
      </c>
      <c r="D16" s="74">
        <v>85.1</v>
      </c>
      <c r="E16" s="74">
        <v>116.53</v>
      </c>
      <c r="F16" s="74">
        <v>89.97</v>
      </c>
      <c r="G16" s="74">
        <v>126.01</v>
      </c>
      <c r="H16" s="74">
        <v>96.02</v>
      </c>
      <c r="I16" s="74">
        <v>100.16</v>
      </c>
      <c r="J16" s="74">
        <v>99.2</v>
      </c>
      <c r="K16" s="74">
        <v>98.73</v>
      </c>
      <c r="L16" s="74">
        <v>100.16</v>
      </c>
      <c r="M16" s="74">
        <v>100.16</v>
      </c>
      <c r="N16" s="74">
        <v>100</v>
      </c>
      <c r="O16" s="75">
        <v>100.32</v>
      </c>
      <c r="P16" s="75">
        <v>100.32</v>
      </c>
      <c r="Q16" s="75">
        <v>101.29</v>
      </c>
      <c r="R16" s="21"/>
      <c r="S16" s="21"/>
      <c r="T16" s="21"/>
      <c r="U16" s="21"/>
      <c r="V16" s="72"/>
    </row>
    <row r="17" spans="1:22" ht="20.25" customHeight="1">
      <c r="A17" s="20">
        <v>5</v>
      </c>
      <c r="B17" s="45" t="s">
        <v>48</v>
      </c>
      <c r="C17" s="20" t="s">
        <v>47</v>
      </c>
      <c r="D17" s="74">
        <v>12.35</v>
      </c>
      <c r="E17" s="74">
        <v>14.2</v>
      </c>
      <c r="F17" s="74">
        <v>12.65</v>
      </c>
      <c r="G17" s="74">
        <v>15.8</v>
      </c>
      <c r="H17" s="74">
        <v>15.1</v>
      </c>
      <c r="I17" s="74">
        <v>15.05</v>
      </c>
      <c r="J17" s="74">
        <v>14.87</v>
      </c>
      <c r="K17" s="74">
        <v>14.8</v>
      </c>
      <c r="L17" s="74">
        <v>14.96</v>
      </c>
      <c r="M17" s="74">
        <v>14.75</v>
      </c>
      <c r="N17" s="74">
        <v>14.62</v>
      </c>
      <c r="O17" s="75">
        <v>14.91</v>
      </c>
      <c r="P17" s="75">
        <v>14.66</v>
      </c>
      <c r="Q17" s="75">
        <v>14.71</v>
      </c>
      <c r="R17" s="21"/>
      <c r="S17" s="21"/>
      <c r="T17" s="21"/>
      <c r="U17" s="21"/>
      <c r="V17" s="72"/>
    </row>
    <row r="18" spans="1:22" ht="15">
      <c r="A18" s="92">
        <v>6</v>
      </c>
      <c r="B18" s="93" t="s">
        <v>16</v>
      </c>
      <c r="C18" s="20" t="s">
        <v>12</v>
      </c>
      <c r="D18" s="74">
        <v>-0.03</v>
      </c>
      <c r="E18" s="74">
        <v>-0.13</v>
      </c>
      <c r="F18" s="74">
        <v>-0.09</v>
      </c>
      <c r="G18" s="74">
        <v>-0.2</v>
      </c>
      <c r="H18" s="74">
        <v>-0.14</v>
      </c>
      <c r="I18" s="74">
        <v>-0.13</v>
      </c>
      <c r="J18" s="74">
        <v>-0.12</v>
      </c>
      <c r="K18" s="74">
        <v>-0.11</v>
      </c>
      <c r="L18" s="74">
        <v>-0.12</v>
      </c>
      <c r="M18" s="74">
        <v>-0.1</v>
      </c>
      <c r="N18" s="74">
        <v>-0.09</v>
      </c>
      <c r="O18" s="75">
        <v>-0.11</v>
      </c>
      <c r="P18" s="75">
        <v>-0.09</v>
      </c>
      <c r="Q18" s="75">
        <v>-0.09</v>
      </c>
      <c r="R18" s="21"/>
      <c r="S18" s="21"/>
      <c r="T18" s="21"/>
      <c r="U18" s="21"/>
      <c r="V18" s="72"/>
    </row>
    <row r="19" spans="1:22" ht="15">
      <c r="A19" s="92"/>
      <c r="B19" s="93"/>
      <c r="C19" s="20" t="s">
        <v>6</v>
      </c>
      <c r="D19" s="74">
        <v>28.3</v>
      </c>
      <c r="E19" s="74">
        <v>433.33</v>
      </c>
      <c r="F19" s="74">
        <v>59.06</v>
      </c>
      <c r="G19" s="74">
        <v>222.22</v>
      </c>
      <c r="H19" s="74">
        <v>71.5</v>
      </c>
      <c r="I19" s="74">
        <v>87.41</v>
      </c>
      <c r="J19" s="74">
        <v>81.8</v>
      </c>
      <c r="K19" s="74">
        <v>79</v>
      </c>
      <c r="L19" s="74">
        <v>96.8</v>
      </c>
      <c r="M19" s="74">
        <v>84.6</v>
      </c>
      <c r="N19" s="74">
        <v>82.3</v>
      </c>
      <c r="O19" s="75">
        <v>93</v>
      </c>
      <c r="P19" s="75">
        <v>94.9</v>
      </c>
      <c r="Q19" s="75">
        <v>100</v>
      </c>
      <c r="R19" s="21"/>
      <c r="S19" s="21"/>
      <c r="T19" s="21"/>
      <c r="U19" s="21"/>
      <c r="V19" s="72"/>
    </row>
    <row r="20" spans="1:22" ht="21" customHeight="1">
      <c r="A20" s="20">
        <v>7</v>
      </c>
      <c r="B20" s="45" t="s">
        <v>49</v>
      </c>
      <c r="C20" s="20" t="s">
        <v>47</v>
      </c>
      <c r="D20" s="74">
        <v>-0.4</v>
      </c>
      <c r="E20" s="74">
        <v>-3.7</v>
      </c>
      <c r="F20" s="74">
        <v>-2.1</v>
      </c>
      <c r="G20" s="74">
        <v>-4.83</v>
      </c>
      <c r="H20" s="74">
        <v>-3.44</v>
      </c>
      <c r="I20" s="74">
        <v>-2.99</v>
      </c>
      <c r="J20" s="74">
        <v>-2.79</v>
      </c>
      <c r="K20" s="74">
        <v>-2.7</v>
      </c>
      <c r="L20" s="74">
        <v>-2.87</v>
      </c>
      <c r="M20" s="74">
        <v>-2.34</v>
      </c>
      <c r="N20" s="74">
        <v>-2.19</v>
      </c>
      <c r="O20" s="75">
        <v>-2.67</v>
      </c>
      <c r="P20" s="75">
        <v>-2.2</v>
      </c>
      <c r="Q20" s="75">
        <v>-2.18</v>
      </c>
      <c r="R20" s="21"/>
      <c r="S20" s="21"/>
      <c r="T20" s="21"/>
      <c r="U20" s="21"/>
      <c r="V20" s="72"/>
    </row>
    <row r="21" spans="1:22" ht="15">
      <c r="A21" s="92">
        <v>8</v>
      </c>
      <c r="B21" s="93" t="s">
        <v>20</v>
      </c>
      <c r="C21" s="20" t="s">
        <v>12</v>
      </c>
      <c r="D21" s="74">
        <v>0.48</v>
      </c>
      <c r="E21" s="74">
        <v>0.7</v>
      </c>
      <c r="F21" s="74">
        <v>0.47</v>
      </c>
      <c r="G21" s="74">
        <v>0.42</v>
      </c>
      <c r="H21" s="74">
        <v>0.4</v>
      </c>
      <c r="I21" s="74">
        <v>0.4</v>
      </c>
      <c r="J21" s="74">
        <v>0.4</v>
      </c>
      <c r="K21" s="74">
        <v>0.4</v>
      </c>
      <c r="L21" s="74">
        <v>0.4</v>
      </c>
      <c r="M21" s="74">
        <v>0.41</v>
      </c>
      <c r="N21" s="74">
        <v>0.41</v>
      </c>
      <c r="O21" s="75">
        <v>0.41</v>
      </c>
      <c r="P21" s="75">
        <v>0.42</v>
      </c>
      <c r="Q21" s="75">
        <v>0.43</v>
      </c>
      <c r="R21" s="21"/>
      <c r="S21" s="21"/>
      <c r="T21" s="21"/>
      <c r="U21" s="21"/>
      <c r="V21" s="72"/>
    </row>
    <row r="22" spans="1:22" ht="15">
      <c r="A22" s="92"/>
      <c r="B22" s="93"/>
      <c r="C22" s="20" t="s">
        <v>6</v>
      </c>
      <c r="D22" s="75">
        <v>75.2</v>
      </c>
      <c r="E22" s="75">
        <v>140</v>
      </c>
      <c r="F22" s="75">
        <v>67.52</v>
      </c>
      <c r="G22" s="75">
        <v>88.94</v>
      </c>
      <c r="H22" s="75">
        <v>96.17</v>
      </c>
      <c r="I22" s="75">
        <v>98.76</v>
      </c>
      <c r="J22" s="75">
        <v>100</v>
      </c>
      <c r="K22" s="75">
        <v>100.5</v>
      </c>
      <c r="L22" s="75">
        <v>101.26</v>
      </c>
      <c r="M22" s="75">
        <v>101</v>
      </c>
      <c r="N22" s="75">
        <v>101.49</v>
      </c>
      <c r="O22" s="75">
        <v>101</v>
      </c>
      <c r="P22" s="75">
        <v>102.96</v>
      </c>
      <c r="Q22" s="75">
        <v>103.66</v>
      </c>
      <c r="R22" s="21"/>
      <c r="S22" s="21"/>
      <c r="T22" s="21"/>
      <c r="U22" s="21"/>
      <c r="V22" s="72"/>
    </row>
    <row r="23" spans="1:22" ht="18.75" customHeight="1">
      <c r="A23" s="20">
        <v>9</v>
      </c>
      <c r="B23" s="45" t="s">
        <v>50</v>
      </c>
      <c r="C23" s="20" t="s">
        <v>72</v>
      </c>
      <c r="D23" s="75">
        <v>11.96</v>
      </c>
      <c r="E23" s="75">
        <v>17.2</v>
      </c>
      <c r="F23" s="75">
        <v>11.44</v>
      </c>
      <c r="G23" s="75">
        <v>10.1</v>
      </c>
      <c r="H23" s="75">
        <v>9.66</v>
      </c>
      <c r="I23" s="75">
        <v>9.5</v>
      </c>
      <c r="J23" s="75">
        <v>9.59</v>
      </c>
      <c r="K23" s="75">
        <v>9.64</v>
      </c>
      <c r="L23" s="75">
        <v>9.55</v>
      </c>
      <c r="M23" s="75">
        <v>9.6</v>
      </c>
      <c r="N23" s="75">
        <v>9.67</v>
      </c>
      <c r="O23" s="75">
        <v>9.58</v>
      </c>
      <c r="P23" s="75">
        <v>9.79</v>
      </c>
      <c r="Q23" s="75">
        <v>9.95</v>
      </c>
      <c r="R23" s="21"/>
      <c r="S23" s="21"/>
      <c r="T23" s="21"/>
      <c r="U23" s="21"/>
      <c r="V23" s="72"/>
    </row>
    <row r="24" spans="1:22" ht="18.75" customHeight="1">
      <c r="A24" s="107" t="s">
        <v>155</v>
      </c>
      <c r="B24" s="108"/>
      <c r="C24" s="20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22" ht="16.5" customHeight="1">
      <c r="A25" s="92">
        <v>10</v>
      </c>
      <c r="B25" s="93" t="s">
        <v>83</v>
      </c>
      <c r="C25" s="20" t="s">
        <v>39</v>
      </c>
      <c r="D25" s="81">
        <v>11600</v>
      </c>
      <c r="E25" s="81">
        <v>12258</v>
      </c>
      <c r="F25" s="81">
        <v>12400</v>
      </c>
      <c r="G25" s="81">
        <v>12100</v>
      </c>
      <c r="H25" s="81">
        <v>12000</v>
      </c>
      <c r="I25" s="81">
        <v>12000</v>
      </c>
      <c r="J25" s="81">
        <v>12100</v>
      </c>
      <c r="K25" s="81">
        <v>12200</v>
      </c>
      <c r="L25" s="81">
        <v>12000</v>
      </c>
      <c r="M25" s="81">
        <v>12100</v>
      </c>
      <c r="N25" s="81">
        <v>12400</v>
      </c>
      <c r="O25" s="81">
        <v>12100</v>
      </c>
      <c r="P25" s="81">
        <v>12200</v>
      </c>
      <c r="Q25" s="81">
        <v>12460</v>
      </c>
      <c r="R25" s="21"/>
      <c r="S25" s="21"/>
      <c r="T25" s="21"/>
      <c r="U25" s="21"/>
      <c r="V25" s="72"/>
    </row>
    <row r="26" spans="1:22" ht="19.5" customHeight="1">
      <c r="A26" s="92"/>
      <c r="B26" s="93"/>
      <c r="C26" s="20" t="s">
        <v>6</v>
      </c>
      <c r="D26" s="81">
        <v>98.3</v>
      </c>
      <c r="E26" s="81">
        <v>105.67</v>
      </c>
      <c r="F26" s="81">
        <v>101.16</v>
      </c>
      <c r="G26" s="81">
        <v>97.6</v>
      </c>
      <c r="H26" s="81">
        <v>99.2</v>
      </c>
      <c r="I26" s="81">
        <v>100</v>
      </c>
      <c r="J26" s="81">
        <v>100.8</v>
      </c>
      <c r="K26" s="81">
        <v>101.6</v>
      </c>
      <c r="L26" s="81">
        <v>100</v>
      </c>
      <c r="M26" s="81">
        <v>100</v>
      </c>
      <c r="N26" s="81">
        <v>101.6</v>
      </c>
      <c r="O26" s="81">
        <v>100.8</v>
      </c>
      <c r="P26" s="81">
        <v>100.8</v>
      </c>
      <c r="Q26" s="81">
        <v>100.5</v>
      </c>
      <c r="R26" s="21"/>
      <c r="S26" s="21"/>
      <c r="T26" s="21"/>
      <c r="U26" s="21"/>
      <c r="V26" s="72"/>
    </row>
    <row r="27" spans="1:22" ht="33" customHeight="1">
      <c r="A27" s="20">
        <v>11</v>
      </c>
      <c r="B27" s="45" t="s">
        <v>85</v>
      </c>
      <c r="C27" s="20" t="s">
        <v>39</v>
      </c>
      <c r="D27" s="81">
        <v>2311</v>
      </c>
      <c r="E27" s="81">
        <v>2588</v>
      </c>
      <c r="F27" s="81">
        <v>2443</v>
      </c>
      <c r="G27" s="81">
        <v>2288</v>
      </c>
      <c r="H27" s="81">
        <v>2123</v>
      </c>
      <c r="I27" s="81">
        <v>2123</v>
      </c>
      <c r="J27" s="81">
        <v>2123</v>
      </c>
      <c r="K27" s="81">
        <v>2123</v>
      </c>
      <c r="L27" s="81">
        <v>2123</v>
      </c>
      <c r="M27" s="81">
        <v>2123</v>
      </c>
      <c r="N27" s="81">
        <v>2123</v>
      </c>
      <c r="O27" s="81">
        <v>2123</v>
      </c>
      <c r="P27" s="81">
        <v>2123</v>
      </c>
      <c r="Q27" s="81">
        <v>2123</v>
      </c>
      <c r="R27" s="21"/>
      <c r="S27" s="21"/>
      <c r="T27" s="21"/>
      <c r="U27" s="21"/>
      <c r="V27" s="72"/>
    </row>
    <row r="28" spans="1:22" ht="33.75" customHeight="1">
      <c r="A28" s="48">
        <v>12</v>
      </c>
      <c r="B28" s="49" t="s">
        <v>170</v>
      </c>
      <c r="C28" s="20" t="s">
        <v>39</v>
      </c>
      <c r="D28" s="81">
        <v>0</v>
      </c>
      <c r="E28" s="81">
        <v>0</v>
      </c>
      <c r="F28" s="81">
        <v>0</v>
      </c>
      <c r="G28" s="81">
        <v>48</v>
      </c>
      <c r="H28" s="81">
        <v>8</v>
      </c>
      <c r="I28" s="81">
        <v>0</v>
      </c>
      <c r="J28" s="81">
        <v>0</v>
      </c>
      <c r="K28" s="81">
        <v>0</v>
      </c>
      <c r="L28" s="81">
        <v>0</v>
      </c>
      <c r="M28" s="81">
        <v>0</v>
      </c>
      <c r="N28" s="81">
        <v>0</v>
      </c>
      <c r="O28" s="81">
        <v>0</v>
      </c>
      <c r="P28" s="81">
        <v>0</v>
      </c>
      <c r="Q28" s="81">
        <v>0</v>
      </c>
      <c r="R28" s="21"/>
      <c r="S28" s="21"/>
      <c r="T28" s="21"/>
      <c r="U28" s="21"/>
      <c r="V28" s="72"/>
    </row>
    <row r="29" spans="1:22" ht="21.75" customHeight="1">
      <c r="A29" s="20">
        <v>13</v>
      </c>
      <c r="B29" s="45" t="s">
        <v>106</v>
      </c>
      <c r="C29" s="20" t="s">
        <v>61</v>
      </c>
      <c r="D29" s="82">
        <v>22432</v>
      </c>
      <c r="E29" s="83">
        <v>22521</v>
      </c>
      <c r="F29" s="83">
        <v>22449</v>
      </c>
      <c r="G29" s="83">
        <v>22450</v>
      </c>
      <c r="H29" s="81">
        <v>22438.739999999998</v>
      </c>
      <c r="I29" s="81">
        <v>22184.36</v>
      </c>
      <c r="J29" s="81">
        <v>22475.68</v>
      </c>
      <c r="K29" s="81">
        <v>22753.34</v>
      </c>
      <c r="L29" s="81">
        <v>22131.72</v>
      </c>
      <c r="M29" s="81">
        <v>22523.36</v>
      </c>
      <c r="N29" s="81">
        <v>22700.9</v>
      </c>
      <c r="O29" s="81">
        <v>22175.059999999998</v>
      </c>
      <c r="P29" s="81">
        <v>22588.02</v>
      </c>
      <c r="Q29" s="81">
        <v>22715.559999999998</v>
      </c>
      <c r="R29" s="21"/>
      <c r="S29" s="21"/>
      <c r="T29" s="21"/>
      <c r="U29" s="21"/>
      <c r="V29" s="72"/>
    </row>
    <row r="30" spans="1:22" ht="33.75" customHeight="1">
      <c r="A30" s="20">
        <v>14</v>
      </c>
      <c r="B30" s="45" t="s">
        <v>63</v>
      </c>
      <c r="C30" s="20" t="s">
        <v>7</v>
      </c>
      <c r="D30" s="81">
        <v>97.3350764805857</v>
      </c>
      <c r="E30" s="81">
        <v>93.72310120011628</v>
      </c>
      <c r="F30" s="81">
        <v>92.47934088568486</v>
      </c>
      <c r="G30" s="81">
        <v>94.93780915740075</v>
      </c>
      <c r="H30" s="81">
        <v>94.8994998464775</v>
      </c>
      <c r="I30" s="81">
        <v>94.61750139467277</v>
      </c>
      <c r="J30" s="81">
        <v>95.04793061859</v>
      </c>
      <c r="K30" s="81">
        <v>95.4324953003774</v>
      </c>
      <c r="L30" s="81">
        <v>94.60538982256776</v>
      </c>
      <c r="M30" s="81">
        <v>95.1462380599146</v>
      </c>
      <c r="N30" s="81">
        <v>94.27323203169448</v>
      </c>
      <c r="O30" s="81">
        <v>94.4380705130007</v>
      </c>
      <c r="P30" s="81">
        <v>94.9554439587658</v>
      </c>
      <c r="Q30" s="81">
        <v>94.6656798174329</v>
      </c>
      <c r="R30" s="21"/>
      <c r="S30" s="21"/>
      <c r="T30" s="21"/>
      <c r="U30" s="21"/>
      <c r="V30" s="72"/>
    </row>
    <row r="31" spans="1:22" ht="19.5" customHeight="1">
      <c r="A31" s="20">
        <v>15</v>
      </c>
      <c r="B31" s="45" t="s">
        <v>64</v>
      </c>
      <c r="C31" s="20" t="s">
        <v>65</v>
      </c>
      <c r="D31" s="81">
        <v>3407</v>
      </c>
      <c r="E31" s="81">
        <v>3340</v>
      </c>
      <c r="F31" s="81">
        <v>3554</v>
      </c>
      <c r="G31" s="81">
        <v>3557</v>
      </c>
      <c r="H31" s="81">
        <v>3616</v>
      </c>
      <c r="I31" s="81">
        <v>3669</v>
      </c>
      <c r="J31" s="81">
        <v>3656</v>
      </c>
      <c r="K31" s="81">
        <v>3651</v>
      </c>
      <c r="L31" s="81">
        <v>3700</v>
      </c>
      <c r="M31" s="81">
        <v>3697</v>
      </c>
      <c r="N31" s="81">
        <v>3691</v>
      </c>
      <c r="O31" s="81">
        <v>3734</v>
      </c>
      <c r="P31" s="81">
        <v>3731</v>
      </c>
      <c r="Q31" s="81">
        <v>3723</v>
      </c>
      <c r="R31" s="21"/>
      <c r="S31" s="21"/>
      <c r="T31" s="21"/>
      <c r="U31" s="21"/>
      <c r="V31" s="72"/>
    </row>
    <row r="32" spans="1:22" ht="18" customHeight="1">
      <c r="A32" s="20">
        <v>16</v>
      </c>
      <c r="B32" s="45" t="s">
        <v>66</v>
      </c>
      <c r="C32" s="20" t="s">
        <v>39</v>
      </c>
      <c r="D32" s="81">
        <v>22947</v>
      </c>
      <c r="E32" s="81">
        <v>24081</v>
      </c>
      <c r="F32" s="81">
        <v>24275</v>
      </c>
      <c r="G32" s="81">
        <v>23653</v>
      </c>
      <c r="H32" s="81">
        <v>23644.739999999998</v>
      </c>
      <c r="I32" s="81">
        <v>23446.36</v>
      </c>
      <c r="J32" s="81">
        <v>23646.68</v>
      </c>
      <c r="K32" s="81">
        <v>23842.34</v>
      </c>
      <c r="L32" s="81">
        <v>23393.72</v>
      </c>
      <c r="M32" s="81">
        <v>23672.36</v>
      </c>
      <c r="N32" s="81">
        <v>24079.9</v>
      </c>
      <c r="O32" s="81">
        <v>23481.059999999998</v>
      </c>
      <c r="P32" s="81">
        <v>23788.02</v>
      </c>
      <c r="Q32" s="81">
        <v>23995.559999999998</v>
      </c>
      <c r="R32" s="21"/>
      <c r="S32" s="21"/>
      <c r="T32" s="21"/>
      <c r="U32" s="21"/>
      <c r="V32" s="72"/>
    </row>
    <row r="33" spans="1:22" ht="18" customHeight="1">
      <c r="A33" s="20">
        <v>17</v>
      </c>
      <c r="B33" s="45" t="s">
        <v>171</v>
      </c>
      <c r="C33" s="20" t="s">
        <v>39</v>
      </c>
      <c r="D33" s="81">
        <v>9934</v>
      </c>
      <c r="E33" s="81">
        <v>9843</v>
      </c>
      <c r="F33" s="81">
        <v>9388</v>
      </c>
      <c r="G33" s="81">
        <v>9212</v>
      </c>
      <c r="H33" s="81">
        <v>8967</v>
      </c>
      <c r="I33" s="81">
        <v>8688</v>
      </c>
      <c r="J33" s="81">
        <v>8694</v>
      </c>
      <c r="K33" s="81">
        <v>8697</v>
      </c>
      <c r="L33" s="81">
        <v>8426</v>
      </c>
      <c r="M33" s="81">
        <v>8438</v>
      </c>
      <c r="N33" s="81">
        <v>8445</v>
      </c>
      <c r="O33" s="81">
        <v>8123</v>
      </c>
      <c r="P33" s="81">
        <v>8141</v>
      </c>
      <c r="Q33" s="81">
        <v>8148</v>
      </c>
      <c r="R33" s="21"/>
      <c r="S33" s="21"/>
      <c r="T33" s="21"/>
      <c r="U33" s="21"/>
      <c r="V33" s="72"/>
    </row>
    <row r="34" spans="1:22" ht="36" customHeight="1">
      <c r="A34" s="20">
        <v>18</v>
      </c>
      <c r="B34" s="45" t="s">
        <v>67</v>
      </c>
      <c r="C34" s="20" t="s">
        <v>7</v>
      </c>
      <c r="D34" s="81">
        <v>97.3350764805857</v>
      </c>
      <c r="E34" s="81">
        <v>93.72310120011626</v>
      </c>
      <c r="F34" s="81">
        <v>92.47934088568486</v>
      </c>
      <c r="G34" s="81">
        <v>94.93780915740075</v>
      </c>
      <c r="H34" s="81">
        <v>94.89949984647748</v>
      </c>
      <c r="I34" s="81">
        <v>94.61750139467277</v>
      </c>
      <c r="J34" s="81">
        <v>95.04793061859</v>
      </c>
      <c r="K34" s="81">
        <v>95.4324953003774</v>
      </c>
      <c r="L34" s="81">
        <v>94.60538982256776</v>
      </c>
      <c r="M34" s="81">
        <v>95.1462380599146</v>
      </c>
      <c r="N34" s="81">
        <v>94.27323203169449</v>
      </c>
      <c r="O34" s="81">
        <v>94.4380705130007</v>
      </c>
      <c r="P34" s="81">
        <v>94.9554439587658</v>
      </c>
      <c r="Q34" s="81">
        <v>94.66567981743289</v>
      </c>
      <c r="R34" s="21"/>
      <c r="S34" s="21"/>
      <c r="T34" s="21"/>
      <c r="U34" s="21"/>
      <c r="V34" s="72"/>
    </row>
    <row r="35" spans="1:22" ht="33" customHeight="1">
      <c r="A35" s="20">
        <v>19</v>
      </c>
      <c r="B35" s="45" t="s">
        <v>69</v>
      </c>
      <c r="C35" s="20" t="s">
        <v>39</v>
      </c>
      <c r="D35" s="81">
        <v>30839</v>
      </c>
      <c r="E35" s="81">
        <v>31096</v>
      </c>
      <c r="F35" s="81">
        <v>30937</v>
      </c>
      <c r="G35" s="81">
        <v>31437</v>
      </c>
      <c r="H35" s="81">
        <v>31819</v>
      </c>
      <c r="I35" s="81">
        <v>32281</v>
      </c>
      <c r="J35" s="81">
        <v>32301</v>
      </c>
      <c r="K35" s="81">
        <v>32320</v>
      </c>
      <c r="L35" s="81">
        <v>32697</v>
      </c>
      <c r="M35" s="81">
        <v>32717</v>
      </c>
      <c r="N35" s="81">
        <v>32737</v>
      </c>
      <c r="O35" s="81">
        <v>33155</v>
      </c>
      <c r="P35" s="81">
        <v>33175</v>
      </c>
      <c r="Q35" s="81">
        <v>33195</v>
      </c>
      <c r="R35" s="21"/>
      <c r="S35" s="21"/>
      <c r="T35" s="21"/>
      <c r="U35" s="21"/>
      <c r="V35" s="72"/>
    </row>
    <row r="36" spans="1:22" ht="35.25" customHeight="1">
      <c r="A36" s="20">
        <v>20</v>
      </c>
      <c r="B36" s="45" t="s">
        <v>68</v>
      </c>
      <c r="C36" s="20" t="s">
        <v>39</v>
      </c>
      <c r="D36" s="81">
        <v>354</v>
      </c>
      <c r="E36" s="81">
        <v>204</v>
      </c>
      <c r="F36" s="81">
        <v>307</v>
      </c>
      <c r="G36" s="81">
        <v>771</v>
      </c>
      <c r="H36" s="81">
        <v>446</v>
      </c>
      <c r="I36" s="81">
        <v>430</v>
      </c>
      <c r="J36" s="81">
        <v>416</v>
      </c>
      <c r="K36" s="81">
        <v>410</v>
      </c>
      <c r="L36" s="81">
        <v>390</v>
      </c>
      <c r="M36" s="81">
        <v>386</v>
      </c>
      <c r="N36" s="81">
        <v>380</v>
      </c>
      <c r="O36" s="81">
        <v>365</v>
      </c>
      <c r="P36" s="81">
        <v>360</v>
      </c>
      <c r="Q36" s="81">
        <v>350</v>
      </c>
      <c r="R36" s="21"/>
      <c r="S36" s="21"/>
      <c r="T36" s="21"/>
      <c r="U36" s="21"/>
      <c r="V36" s="72"/>
    </row>
    <row r="37" spans="1:22" ht="45.75" customHeight="1">
      <c r="A37" s="20">
        <v>21</v>
      </c>
      <c r="B37" s="45" t="s">
        <v>70</v>
      </c>
      <c r="C37" s="20" t="s">
        <v>7</v>
      </c>
      <c r="D37" s="81">
        <v>1.55</v>
      </c>
      <c r="E37" s="81">
        <v>0.9</v>
      </c>
      <c r="F37" s="81">
        <v>1.35</v>
      </c>
      <c r="G37" s="81">
        <v>3.32</v>
      </c>
      <c r="H37" s="81">
        <v>1.6600000000000001</v>
      </c>
      <c r="I37" s="81">
        <v>1.58</v>
      </c>
      <c r="J37" s="81">
        <v>1.53</v>
      </c>
      <c r="K37" s="81">
        <v>1.51</v>
      </c>
      <c r="L37" s="81">
        <v>1.42</v>
      </c>
      <c r="M37" s="81">
        <v>1.4</v>
      </c>
      <c r="N37" s="81">
        <v>1.38</v>
      </c>
      <c r="O37" s="81">
        <v>1.31</v>
      </c>
      <c r="P37" s="81">
        <v>1.29</v>
      </c>
      <c r="Q37" s="81">
        <v>1.25</v>
      </c>
      <c r="R37" s="21"/>
      <c r="S37" s="21"/>
      <c r="T37" s="21"/>
      <c r="U37" s="21"/>
      <c r="V37" s="72"/>
    </row>
    <row r="38" spans="1:22" ht="60">
      <c r="A38" s="23">
        <v>22</v>
      </c>
      <c r="B38" s="19" t="s">
        <v>90</v>
      </c>
      <c r="C38" s="23" t="s">
        <v>7</v>
      </c>
      <c r="D38" s="81">
        <v>15.113086677997122</v>
      </c>
      <c r="E38" s="81">
        <v>14.609027864291349</v>
      </c>
      <c r="F38" s="81">
        <v>13.458290422245108</v>
      </c>
      <c r="G38" s="81">
        <v>12.72143068532533</v>
      </c>
      <c r="H38" s="81">
        <v>12.713186949824781</v>
      </c>
      <c r="I38" s="81">
        <v>12.60750069520386</v>
      </c>
      <c r="J38" s="81">
        <v>12.809409185560087</v>
      </c>
      <c r="K38" s="81">
        <v>13.002079493875183</v>
      </c>
      <c r="L38" s="81">
        <v>12.50763025290548</v>
      </c>
      <c r="M38" s="81">
        <v>12.639212989325948</v>
      </c>
      <c r="N38" s="81">
        <v>12.732611015826478</v>
      </c>
      <c r="O38" s="81">
        <v>12.50369446694485</v>
      </c>
      <c r="P38" s="81">
        <v>12.61979769648756</v>
      </c>
      <c r="Q38" s="81">
        <v>12.819038188731582</v>
      </c>
      <c r="R38" s="21"/>
      <c r="S38" s="21"/>
      <c r="T38" s="21"/>
      <c r="U38" s="21"/>
      <c r="V38" s="72"/>
    </row>
    <row r="39" spans="1:22" ht="36.75" customHeight="1">
      <c r="A39" s="107" t="s">
        <v>157</v>
      </c>
      <c r="B39" s="108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1"/>
      <c r="S39" s="21"/>
      <c r="T39" s="21"/>
      <c r="U39" s="21"/>
      <c r="V39" s="21"/>
    </row>
    <row r="40" spans="1:22" ht="45.75" customHeight="1">
      <c r="A40" s="42">
        <v>23</v>
      </c>
      <c r="B40" s="45" t="s">
        <v>102</v>
      </c>
      <c r="C40" s="20" t="s">
        <v>103</v>
      </c>
      <c r="D40" s="81">
        <v>1278</v>
      </c>
      <c r="E40" s="81">
        <v>1268</v>
      </c>
      <c r="F40" s="81">
        <v>1142</v>
      </c>
      <c r="G40" s="81">
        <v>1097</v>
      </c>
      <c r="H40" s="81">
        <v>1078</v>
      </c>
      <c r="I40" s="81">
        <v>1024</v>
      </c>
      <c r="J40" s="81">
        <v>1062</v>
      </c>
      <c r="K40" s="81">
        <v>1096</v>
      </c>
      <c r="L40" s="81">
        <v>1009</v>
      </c>
      <c r="M40" s="81">
        <v>1046</v>
      </c>
      <c r="N40" s="81">
        <v>1079</v>
      </c>
      <c r="O40" s="81">
        <v>1009</v>
      </c>
      <c r="P40" s="81">
        <v>1046</v>
      </c>
      <c r="Q40" s="81">
        <v>1079</v>
      </c>
      <c r="R40" s="21"/>
      <c r="S40" s="21"/>
      <c r="T40" s="21"/>
      <c r="U40" s="21"/>
      <c r="V40" s="72"/>
    </row>
    <row r="41" spans="1:22" ht="28.5" customHeight="1">
      <c r="A41" s="42">
        <v>24</v>
      </c>
      <c r="B41" s="45" t="s">
        <v>169</v>
      </c>
      <c r="C41" s="20" t="s">
        <v>103</v>
      </c>
      <c r="D41" s="81">
        <v>850</v>
      </c>
      <c r="E41" s="81">
        <v>841</v>
      </c>
      <c r="F41" s="81">
        <v>833</v>
      </c>
      <c r="G41" s="81">
        <v>792</v>
      </c>
      <c r="H41" s="81">
        <v>783</v>
      </c>
      <c r="I41" s="81">
        <v>743</v>
      </c>
      <c r="J41" s="81">
        <v>767</v>
      </c>
      <c r="K41" s="81">
        <v>790</v>
      </c>
      <c r="L41" s="81">
        <v>728</v>
      </c>
      <c r="M41" s="81">
        <v>751</v>
      </c>
      <c r="N41" s="81">
        <v>773</v>
      </c>
      <c r="O41" s="81">
        <v>728</v>
      </c>
      <c r="P41" s="81">
        <v>751</v>
      </c>
      <c r="Q41" s="81">
        <v>773</v>
      </c>
      <c r="R41" s="21"/>
      <c r="S41" s="21"/>
      <c r="T41" s="21"/>
      <c r="U41" s="21"/>
      <c r="V41" s="72"/>
    </row>
    <row r="42" spans="1:22" ht="45">
      <c r="A42" s="43">
        <v>25</v>
      </c>
      <c r="B42" s="45" t="s">
        <v>104</v>
      </c>
      <c r="C42" s="20" t="s">
        <v>39</v>
      </c>
      <c r="D42" s="81">
        <v>2618</v>
      </c>
      <c r="E42" s="81">
        <v>2677</v>
      </c>
      <c r="F42" s="81">
        <v>2434</v>
      </c>
      <c r="G42" s="81">
        <v>2217</v>
      </c>
      <c r="H42" s="81">
        <v>2223</v>
      </c>
      <c r="I42" s="81">
        <v>2213</v>
      </c>
      <c r="J42" s="81">
        <v>2262</v>
      </c>
      <c r="K42" s="81">
        <v>2310</v>
      </c>
      <c r="L42" s="81">
        <v>2198</v>
      </c>
      <c r="M42" s="81">
        <v>2241</v>
      </c>
      <c r="N42" s="81">
        <v>2293</v>
      </c>
      <c r="O42" s="81">
        <v>2208</v>
      </c>
      <c r="P42" s="81">
        <v>2251</v>
      </c>
      <c r="Q42" s="81">
        <v>2303</v>
      </c>
      <c r="R42" s="21"/>
      <c r="S42" s="21"/>
      <c r="T42" s="21"/>
      <c r="U42" s="21"/>
      <c r="V42" s="72"/>
    </row>
    <row r="43" spans="1:22" ht="20.25" customHeight="1">
      <c r="A43" s="109">
        <v>26</v>
      </c>
      <c r="B43" s="111" t="s">
        <v>141</v>
      </c>
      <c r="C43" s="50" t="s">
        <v>52</v>
      </c>
      <c r="D43" s="84">
        <f>4797.305*1000</f>
        <v>4797305</v>
      </c>
      <c r="E43" s="84">
        <f>5528*1000</f>
        <v>5528000</v>
      </c>
      <c r="F43" s="84">
        <v>5096000</v>
      </c>
      <c r="G43" s="84">
        <v>5589000</v>
      </c>
      <c r="H43" s="84">
        <v>5509000</v>
      </c>
      <c r="I43" s="84">
        <v>5608000</v>
      </c>
      <c r="J43" s="84">
        <v>5687000</v>
      </c>
      <c r="K43" s="84">
        <v>5735000</v>
      </c>
      <c r="L43" s="84">
        <v>5600000</v>
      </c>
      <c r="M43" s="84">
        <v>5672000</v>
      </c>
      <c r="N43" s="84">
        <v>5725000</v>
      </c>
      <c r="O43" s="84">
        <v>5624000</v>
      </c>
      <c r="P43" s="84">
        <v>5703000</v>
      </c>
      <c r="Q43" s="84">
        <v>5750000</v>
      </c>
      <c r="R43" s="21"/>
      <c r="S43" s="21"/>
      <c r="T43" s="21"/>
      <c r="U43" s="21"/>
      <c r="V43" s="72"/>
    </row>
    <row r="44" spans="1:22" ht="28.5" customHeight="1">
      <c r="A44" s="110"/>
      <c r="B44" s="111"/>
      <c r="C44" s="20" t="s">
        <v>6</v>
      </c>
      <c r="D44" s="81">
        <v>101.2</v>
      </c>
      <c r="E44" s="81">
        <v>103.61851358700748</v>
      </c>
      <c r="F44" s="81">
        <v>91.83584453192162</v>
      </c>
      <c r="G44" s="81">
        <v>109.67425431711146</v>
      </c>
      <c r="H44" s="81">
        <v>98.56861692610485</v>
      </c>
      <c r="I44" s="81">
        <v>101.79705935741514</v>
      </c>
      <c r="J44" s="81">
        <v>103.23107642040297</v>
      </c>
      <c r="K44" s="81">
        <v>104.1023779270285</v>
      </c>
      <c r="L44" s="81">
        <v>99.85734664764621</v>
      </c>
      <c r="M44" s="81">
        <v>111.41428571428573</v>
      </c>
      <c r="N44" s="81">
        <v>99.8256320836966</v>
      </c>
      <c r="O44" s="81">
        <v>100.42857142857142</v>
      </c>
      <c r="P44" s="81">
        <v>100.5465444287729</v>
      </c>
      <c r="Q44" s="81">
        <v>100.43668122270742</v>
      </c>
      <c r="R44" s="21"/>
      <c r="S44" s="21"/>
      <c r="T44" s="21"/>
      <c r="U44" s="21"/>
      <c r="V44" s="72"/>
    </row>
    <row r="45" spans="1:22" ht="21.75" customHeight="1">
      <c r="A45" s="96" t="s">
        <v>158</v>
      </c>
      <c r="B45" s="97"/>
      <c r="C45" s="20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</row>
    <row r="46" spans="1:22" ht="21" customHeight="1">
      <c r="A46" s="20">
        <v>27</v>
      </c>
      <c r="B46" s="45" t="s">
        <v>51</v>
      </c>
      <c r="C46" s="20" t="s">
        <v>52</v>
      </c>
      <c r="D46" s="79">
        <v>8547582.64</v>
      </c>
      <c r="E46" s="79">
        <v>9568022.66</v>
      </c>
      <c r="F46" s="79">
        <v>9942908.6</v>
      </c>
      <c r="G46" s="79">
        <v>10264400</v>
      </c>
      <c r="H46" s="79">
        <v>10653000</v>
      </c>
      <c r="I46" s="79">
        <v>10832000</v>
      </c>
      <c r="J46" s="79">
        <v>10923000</v>
      </c>
      <c r="K46" s="79">
        <v>10955000</v>
      </c>
      <c r="L46" s="79">
        <v>10960000</v>
      </c>
      <c r="M46" s="79">
        <v>11120000</v>
      </c>
      <c r="N46" s="79">
        <v>11230000</v>
      </c>
      <c r="O46" s="79">
        <v>11150000</v>
      </c>
      <c r="P46" s="79">
        <v>11320000</v>
      </c>
      <c r="Q46" s="79">
        <v>11420000</v>
      </c>
      <c r="R46" s="21"/>
      <c r="S46" s="21"/>
      <c r="T46" s="21"/>
      <c r="U46" s="21"/>
      <c r="V46" s="72"/>
    </row>
    <row r="47" spans="1:22" ht="21.75" customHeight="1">
      <c r="A47" s="20">
        <v>28</v>
      </c>
      <c r="B47" s="45" t="s">
        <v>55</v>
      </c>
      <c r="C47" s="20" t="s">
        <v>21</v>
      </c>
      <c r="D47" s="79">
        <v>17740.94</v>
      </c>
      <c r="E47" s="79">
        <v>19590.55</v>
      </c>
      <c r="F47" s="79">
        <v>20160</v>
      </c>
      <c r="G47" s="79">
        <v>20661.030595813205</v>
      </c>
      <c r="H47" s="79">
        <v>21340.14423076923</v>
      </c>
      <c r="I47" s="79">
        <v>21594.896331738437</v>
      </c>
      <c r="J47" s="79">
        <v>21724.343675417662</v>
      </c>
      <c r="K47" s="79">
        <v>21787.98727128083</v>
      </c>
      <c r="L47" s="79">
        <v>21694.378463974663</v>
      </c>
      <c r="M47" s="79">
        <v>21907.0133963751</v>
      </c>
      <c r="N47" s="79">
        <v>22071.540880503147</v>
      </c>
      <c r="O47" s="79">
        <v>21914.30817610063</v>
      </c>
      <c r="P47" s="79">
        <v>22092.11553473848</v>
      </c>
      <c r="Q47" s="79">
        <v>22287.275565964086</v>
      </c>
      <c r="R47" s="21"/>
      <c r="S47" s="21"/>
      <c r="T47" s="21"/>
      <c r="U47" s="21"/>
      <c r="V47" s="72"/>
    </row>
    <row r="48" spans="1:22" ht="21.75" customHeight="1">
      <c r="A48" s="20">
        <v>29</v>
      </c>
      <c r="B48" s="45" t="s">
        <v>187</v>
      </c>
      <c r="C48" s="20" t="s">
        <v>38</v>
      </c>
      <c r="D48" s="79">
        <v>3557400</v>
      </c>
      <c r="E48" s="79">
        <v>4167693</v>
      </c>
      <c r="F48" s="79">
        <v>4463600</v>
      </c>
      <c r="G48" s="79">
        <v>4509500</v>
      </c>
      <c r="H48" s="79">
        <v>4623200</v>
      </c>
      <c r="I48" s="79">
        <v>4764800</v>
      </c>
      <c r="J48" s="79">
        <v>4858000</v>
      </c>
      <c r="K48" s="79">
        <v>4950302</v>
      </c>
      <c r="L48" s="79">
        <v>5005600</v>
      </c>
      <c r="M48" s="79">
        <v>5210900</v>
      </c>
      <c r="N48" s="79">
        <v>5309900</v>
      </c>
      <c r="O48" s="79">
        <v>5284400</v>
      </c>
      <c r="P48" s="79">
        <v>5591800</v>
      </c>
      <c r="Q48" s="79">
        <v>5698000</v>
      </c>
      <c r="R48" s="21"/>
      <c r="S48" s="21"/>
      <c r="T48" s="21"/>
      <c r="U48" s="21"/>
      <c r="V48" s="72"/>
    </row>
    <row r="49" spans="1:22" ht="18.75" customHeight="1">
      <c r="A49" s="92">
        <v>30</v>
      </c>
      <c r="B49" s="93" t="s">
        <v>84</v>
      </c>
      <c r="C49" s="20" t="s">
        <v>52</v>
      </c>
      <c r="D49" s="79">
        <v>3557400</v>
      </c>
      <c r="E49" s="79">
        <v>4043815</v>
      </c>
      <c r="F49" s="79">
        <v>4282400</v>
      </c>
      <c r="G49" s="79">
        <v>4328300</v>
      </c>
      <c r="H49" s="79">
        <v>4436200</v>
      </c>
      <c r="I49" s="79">
        <v>4573700</v>
      </c>
      <c r="J49" s="79">
        <v>4666900</v>
      </c>
      <c r="K49" s="79">
        <v>4774238.7</v>
      </c>
      <c r="L49" s="79">
        <v>4807000</v>
      </c>
      <c r="M49" s="79">
        <v>5012300</v>
      </c>
      <c r="N49" s="79">
        <v>5388222.5</v>
      </c>
      <c r="O49" s="79">
        <v>5085800</v>
      </c>
      <c r="P49" s="79">
        <v>5393200</v>
      </c>
      <c r="Q49" s="79">
        <v>5813869.6</v>
      </c>
      <c r="R49" s="21"/>
      <c r="S49" s="21"/>
      <c r="T49" s="21"/>
      <c r="U49" s="21"/>
      <c r="V49" s="72"/>
    </row>
    <row r="50" spans="1:22" ht="18" customHeight="1">
      <c r="A50" s="92"/>
      <c r="B50" s="93"/>
      <c r="C50" s="20" t="s">
        <v>6</v>
      </c>
      <c r="D50" s="79">
        <v>102.82</v>
      </c>
      <c r="E50" s="79">
        <v>107.4</v>
      </c>
      <c r="F50" s="79">
        <v>105.9</v>
      </c>
      <c r="G50" s="79">
        <v>101.1</v>
      </c>
      <c r="H50" s="79">
        <v>102.5</v>
      </c>
      <c r="I50" s="79">
        <v>103.1</v>
      </c>
      <c r="J50" s="79">
        <v>102.2</v>
      </c>
      <c r="K50" s="79">
        <v>102.3</v>
      </c>
      <c r="L50" s="79">
        <v>105.1</v>
      </c>
      <c r="M50" s="79">
        <v>107.4</v>
      </c>
      <c r="N50" s="79">
        <v>107.5</v>
      </c>
      <c r="O50" s="79">
        <v>105.8</v>
      </c>
      <c r="P50" s="79">
        <v>107.6</v>
      </c>
      <c r="Q50" s="79">
        <v>107.8</v>
      </c>
      <c r="R50" s="21"/>
      <c r="S50" s="21"/>
      <c r="T50" s="21"/>
      <c r="U50" s="21"/>
      <c r="V50" s="72"/>
    </row>
    <row r="51" spans="1:22" ht="36" customHeight="1">
      <c r="A51" s="20">
        <v>31</v>
      </c>
      <c r="B51" s="45" t="s">
        <v>82</v>
      </c>
      <c r="C51" s="20" t="s">
        <v>59</v>
      </c>
      <c r="D51" s="79">
        <v>11.61</v>
      </c>
      <c r="E51" s="79">
        <v>10.49</v>
      </c>
      <c r="F51" s="79">
        <v>10.8</v>
      </c>
      <c r="G51" s="79">
        <v>11</v>
      </c>
      <c r="H51" s="79">
        <v>10.46</v>
      </c>
      <c r="I51" s="79">
        <v>10.55</v>
      </c>
      <c r="J51" s="79">
        <v>10.48</v>
      </c>
      <c r="K51" s="79">
        <v>10.45</v>
      </c>
      <c r="L51" s="79">
        <v>10.65</v>
      </c>
      <c r="M51" s="79">
        <v>10.55</v>
      </c>
      <c r="N51" s="79">
        <v>10.47</v>
      </c>
      <c r="O51" s="79">
        <v>10.74</v>
      </c>
      <c r="P51" s="79">
        <v>10.59</v>
      </c>
      <c r="Q51" s="79">
        <v>10.49</v>
      </c>
      <c r="R51" s="21"/>
      <c r="S51" s="21"/>
      <c r="T51" s="21"/>
      <c r="U51" s="21"/>
      <c r="V51" s="72"/>
    </row>
    <row r="52" spans="1:22" ht="23.25" customHeight="1">
      <c r="A52" s="92">
        <v>32</v>
      </c>
      <c r="B52" s="93" t="s">
        <v>168</v>
      </c>
      <c r="C52" s="20" t="s">
        <v>13</v>
      </c>
      <c r="D52" s="79">
        <v>25556.03</v>
      </c>
      <c r="E52" s="79">
        <v>27176</v>
      </c>
      <c r="F52" s="79">
        <v>28780</v>
      </c>
      <c r="G52" s="79">
        <v>30490</v>
      </c>
      <c r="H52" s="79">
        <v>32780</v>
      </c>
      <c r="I52" s="79">
        <v>33796.18</v>
      </c>
      <c r="J52" s="79">
        <v>33501.16</v>
      </c>
      <c r="K52" s="79">
        <v>33533.94</v>
      </c>
      <c r="L52" s="79">
        <v>35519.78518</v>
      </c>
      <c r="M52" s="79">
        <v>35980.24584000001</v>
      </c>
      <c r="N52" s="79">
        <v>36048.9855</v>
      </c>
      <c r="O52" s="79">
        <v>37579.932720439996</v>
      </c>
      <c r="P52" s="79">
        <v>38714.74452384001</v>
      </c>
      <c r="Q52" s="79">
        <v>38860.806369000005</v>
      </c>
      <c r="R52" s="21"/>
      <c r="S52" s="21"/>
      <c r="T52" s="21"/>
      <c r="U52" s="21"/>
      <c r="V52" s="72"/>
    </row>
    <row r="53" spans="1:22" ht="20.25" customHeight="1">
      <c r="A53" s="92"/>
      <c r="B53" s="93"/>
      <c r="C53" s="20" t="s">
        <v>6</v>
      </c>
      <c r="D53" s="79">
        <v>100.34</v>
      </c>
      <c r="E53" s="79">
        <v>110.83</v>
      </c>
      <c r="F53" s="79">
        <v>105.9</v>
      </c>
      <c r="G53" s="79">
        <v>105.9</v>
      </c>
      <c r="H53" s="79">
        <v>107.51065923253526</v>
      </c>
      <c r="I53" s="79">
        <v>103.1</v>
      </c>
      <c r="J53" s="79">
        <v>102.2</v>
      </c>
      <c r="K53" s="79">
        <v>102.3</v>
      </c>
      <c r="L53" s="79">
        <v>105.1</v>
      </c>
      <c r="M53" s="79">
        <v>107.4</v>
      </c>
      <c r="N53" s="79">
        <v>107.5</v>
      </c>
      <c r="O53" s="79">
        <v>105.8</v>
      </c>
      <c r="P53" s="79">
        <v>107.6</v>
      </c>
      <c r="Q53" s="79">
        <v>107.8</v>
      </c>
      <c r="R53" s="21"/>
      <c r="S53" s="21"/>
      <c r="T53" s="21"/>
      <c r="U53" s="21"/>
      <c r="V53" s="72"/>
    </row>
    <row r="54" spans="1:22" ht="17.25" customHeight="1">
      <c r="A54" s="94" t="s">
        <v>92</v>
      </c>
      <c r="B54" s="95"/>
      <c r="C54" s="20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</row>
    <row r="55" spans="1:22" ht="27.75" customHeight="1">
      <c r="A55" s="92">
        <v>33</v>
      </c>
      <c r="B55" s="93" t="s">
        <v>142</v>
      </c>
      <c r="C55" s="20" t="s">
        <v>28</v>
      </c>
      <c r="D55" s="75">
        <v>2594.3</v>
      </c>
      <c r="E55" s="75">
        <v>3137.06</v>
      </c>
      <c r="F55" s="75">
        <v>3007.93</v>
      </c>
      <c r="G55" s="75">
        <v>3519.19</v>
      </c>
      <c r="H55" s="75">
        <v>3769.04</v>
      </c>
      <c r="I55" s="75">
        <v>3731.45</v>
      </c>
      <c r="J55" s="75">
        <v>3769.147</v>
      </c>
      <c r="K55" s="75">
        <v>3806.8</v>
      </c>
      <c r="L55" s="75">
        <v>3996.39</v>
      </c>
      <c r="M55" s="75">
        <v>4036.756</v>
      </c>
      <c r="N55" s="75">
        <v>4077.13</v>
      </c>
      <c r="O55" s="75">
        <v>4280.13</v>
      </c>
      <c r="P55" s="75">
        <v>4323.366</v>
      </c>
      <c r="Q55" s="75">
        <v>4366.6</v>
      </c>
      <c r="R55" s="21"/>
      <c r="S55" s="21"/>
      <c r="T55" s="21"/>
      <c r="U55" s="21"/>
      <c r="V55" s="72"/>
    </row>
    <row r="56" spans="1:22" ht="29.25" customHeight="1">
      <c r="A56" s="92"/>
      <c r="B56" s="93"/>
      <c r="C56" s="52" t="s">
        <v>23</v>
      </c>
      <c r="D56" s="75">
        <v>112.7</v>
      </c>
      <c r="E56" s="75">
        <v>115.4</v>
      </c>
      <c r="F56" s="75">
        <v>92.7</v>
      </c>
      <c r="G56" s="75">
        <v>117</v>
      </c>
      <c r="H56" s="75">
        <v>107.09964508878463</v>
      </c>
      <c r="I56" s="75">
        <v>99.0026638082907</v>
      </c>
      <c r="J56" s="75">
        <v>107.1</v>
      </c>
      <c r="K56" s="75">
        <v>101.00184662407403</v>
      </c>
      <c r="L56" s="75">
        <v>107.10018893459647</v>
      </c>
      <c r="M56" s="75">
        <v>107.1</v>
      </c>
      <c r="N56" s="75">
        <v>107.10123988651885</v>
      </c>
      <c r="O56" s="75">
        <v>107.09990766666917</v>
      </c>
      <c r="P56" s="75">
        <v>107.1</v>
      </c>
      <c r="Q56" s="75">
        <v>107.09984719643475</v>
      </c>
      <c r="R56" s="21"/>
      <c r="S56" s="21"/>
      <c r="T56" s="21"/>
      <c r="U56" s="21"/>
      <c r="V56" s="72"/>
    </row>
    <row r="57" spans="1:22" ht="25.5" customHeight="1">
      <c r="A57" s="20">
        <v>34</v>
      </c>
      <c r="B57" s="45" t="s">
        <v>11</v>
      </c>
      <c r="C57" s="20" t="s">
        <v>7</v>
      </c>
      <c r="D57" s="75">
        <v>102.32</v>
      </c>
      <c r="E57" s="75">
        <v>103.48</v>
      </c>
      <c r="F57" s="75">
        <v>103.06</v>
      </c>
      <c r="G57" s="75">
        <v>104.56</v>
      </c>
      <c r="H57" s="75">
        <v>104.3</v>
      </c>
      <c r="I57" s="75">
        <v>103.7</v>
      </c>
      <c r="J57" s="75">
        <v>104</v>
      </c>
      <c r="K57" s="75">
        <v>104</v>
      </c>
      <c r="L57" s="75">
        <v>104</v>
      </c>
      <c r="M57" s="75">
        <v>104</v>
      </c>
      <c r="N57" s="75">
        <v>104</v>
      </c>
      <c r="O57" s="75">
        <v>104</v>
      </c>
      <c r="P57" s="75">
        <v>104</v>
      </c>
      <c r="Q57" s="75">
        <v>104</v>
      </c>
      <c r="R57" s="21"/>
      <c r="S57" s="21"/>
      <c r="T57" s="21"/>
      <c r="U57" s="21"/>
      <c r="V57" s="72"/>
    </row>
    <row r="58" spans="1:22" ht="27.75" customHeight="1">
      <c r="A58" s="92">
        <v>35</v>
      </c>
      <c r="B58" s="93" t="s">
        <v>167</v>
      </c>
      <c r="C58" s="20" t="s">
        <v>28</v>
      </c>
      <c r="D58" s="75">
        <v>249.79</v>
      </c>
      <c r="E58" s="75">
        <v>100.96</v>
      </c>
      <c r="F58" s="75">
        <v>77.12</v>
      </c>
      <c r="G58" s="75">
        <v>193.76</v>
      </c>
      <c r="H58" s="75">
        <v>181.38</v>
      </c>
      <c r="I58" s="75">
        <v>185.5</v>
      </c>
      <c r="J58" s="75">
        <v>187.37</v>
      </c>
      <c r="K58" s="75">
        <v>189.24</v>
      </c>
      <c r="L58" s="75">
        <v>191.62</v>
      </c>
      <c r="M58" s="75">
        <v>193.56</v>
      </c>
      <c r="N58" s="75">
        <v>195.5</v>
      </c>
      <c r="O58" s="75">
        <v>197.94</v>
      </c>
      <c r="P58" s="75">
        <v>199.94</v>
      </c>
      <c r="Q58" s="75">
        <v>201.94</v>
      </c>
      <c r="R58" s="21"/>
      <c r="S58" s="21"/>
      <c r="T58" s="21"/>
      <c r="U58" s="21"/>
      <c r="V58" s="72"/>
    </row>
    <row r="59" spans="1:22" ht="30.75" customHeight="1">
      <c r="A59" s="92"/>
      <c r="B59" s="93"/>
      <c r="C59" s="52" t="s">
        <v>41</v>
      </c>
      <c r="D59" s="75">
        <v>103.3</v>
      </c>
      <c r="E59" s="75">
        <v>49.1</v>
      </c>
      <c r="F59" s="75">
        <v>70.6</v>
      </c>
      <c r="G59" s="75">
        <v>251.24</v>
      </c>
      <c r="H59" s="75">
        <v>93.61065235342693</v>
      </c>
      <c r="I59" s="75">
        <v>102.2714742529496</v>
      </c>
      <c r="J59" s="75">
        <v>103.3</v>
      </c>
      <c r="K59" s="75">
        <v>104.33344359907377</v>
      </c>
      <c r="L59" s="75">
        <v>103.29919137466308</v>
      </c>
      <c r="M59" s="75">
        <v>103.30362384586647</v>
      </c>
      <c r="N59" s="75">
        <v>103.30796871697314</v>
      </c>
      <c r="O59" s="75">
        <v>103.29819434297045</v>
      </c>
      <c r="P59" s="75">
        <v>103.2961355651994</v>
      </c>
      <c r="Q59" s="75">
        <v>103.29411764705883</v>
      </c>
      <c r="R59" s="21"/>
      <c r="S59" s="21"/>
      <c r="T59" s="21"/>
      <c r="U59" s="21"/>
      <c r="V59" s="72"/>
    </row>
    <row r="60" spans="1:22" ht="17.25" customHeight="1">
      <c r="A60" s="94" t="s">
        <v>93</v>
      </c>
      <c r="B60" s="95"/>
      <c r="C60" s="20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</row>
    <row r="61" spans="1:22" ht="59.25" customHeight="1">
      <c r="A61" s="109">
        <v>36</v>
      </c>
      <c r="B61" s="127" t="s">
        <v>186</v>
      </c>
      <c r="C61" s="20" t="s">
        <v>28</v>
      </c>
      <c r="D61" s="20">
        <v>15880.01</v>
      </c>
      <c r="E61" s="20">
        <v>19872.83</v>
      </c>
      <c r="F61" s="20">
        <v>19821.83</v>
      </c>
      <c r="G61" s="20">
        <v>13809.17</v>
      </c>
      <c r="H61" s="20">
        <v>13375.1</v>
      </c>
      <c r="I61" s="80">
        <v>12759.8</v>
      </c>
      <c r="J61" s="80">
        <v>13321.6</v>
      </c>
      <c r="K61" s="80">
        <v>13907.75</v>
      </c>
      <c r="L61" s="80">
        <v>12785.4</v>
      </c>
      <c r="M61" s="80">
        <v>13601.4</v>
      </c>
      <c r="N61" s="80">
        <v>14145.46</v>
      </c>
      <c r="O61" s="80">
        <v>12964.4</v>
      </c>
      <c r="P61" s="80">
        <v>14077.4</v>
      </c>
      <c r="Q61" s="80">
        <v>14640.5</v>
      </c>
      <c r="R61" s="21"/>
      <c r="S61" s="21"/>
      <c r="T61" s="21"/>
      <c r="U61" s="21"/>
      <c r="V61" s="21"/>
    </row>
    <row r="62" spans="1:22" ht="59.25" customHeight="1">
      <c r="A62" s="110"/>
      <c r="B62" s="128"/>
      <c r="C62" s="20" t="s">
        <v>6</v>
      </c>
      <c r="D62" s="20">
        <v>106</v>
      </c>
      <c r="E62" s="20">
        <v>124.7</v>
      </c>
      <c r="F62" s="20">
        <v>99.8</v>
      </c>
      <c r="G62" s="20">
        <v>69.7</v>
      </c>
      <c r="H62" s="20">
        <v>96.9</v>
      </c>
      <c r="I62" s="20">
        <v>95.4</v>
      </c>
      <c r="J62" s="20">
        <v>99.6</v>
      </c>
      <c r="K62" s="20">
        <v>101.7</v>
      </c>
      <c r="L62" s="20">
        <v>100.2</v>
      </c>
      <c r="M62" s="20">
        <v>102.1</v>
      </c>
      <c r="N62" s="20">
        <v>101.7</v>
      </c>
      <c r="O62" s="20">
        <v>101.4</v>
      </c>
      <c r="P62" s="20">
        <v>103.5</v>
      </c>
      <c r="Q62" s="20">
        <v>103.5</v>
      </c>
      <c r="R62" s="21"/>
      <c r="S62" s="21"/>
      <c r="T62" s="21"/>
      <c r="U62" s="21"/>
      <c r="V62" s="21"/>
    </row>
    <row r="63" spans="1:22" ht="24" customHeight="1">
      <c r="A63" s="89">
        <v>37</v>
      </c>
      <c r="B63" s="93" t="s">
        <v>156</v>
      </c>
      <c r="C63" s="20" t="s">
        <v>28</v>
      </c>
      <c r="D63" s="20">
        <v>13377.68</v>
      </c>
      <c r="E63" s="20">
        <v>17043.01</v>
      </c>
      <c r="F63" s="20">
        <v>16876.14</v>
      </c>
      <c r="G63" s="20">
        <v>10808.09</v>
      </c>
      <c r="H63" s="20">
        <v>11301.96</v>
      </c>
      <c r="I63" s="20">
        <v>10782</v>
      </c>
      <c r="J63" s="20">
        <v>11256.8</v>
      </c>
      <c r="K63" s="20">
        <v>11752</v>
      </c>
      <c r="L63" s="20">
        <v>10803.7</v>
      </c>
      <c r="M63" s="20">
        <v>11493.2</v>
      </c>
      <c r="N63" s="20">
        <v>11952.9</v>
      </c>
      <c r="O63" s="20">
        <v>10954.9</v>
      </c>
      <c r="P63" s="20">
        <v>11895.4</v>
      </c>
      <c r="Q63" s="20">
        <v>12371.2</v>
      </c>
      <c r="R63" s="21"/>
      <c r="S63" s="21"/>
      <c r="T63" s="21"/>
      <c r="U63" s="21"/>
      <c r="V63" s="72"/>
    </row>
    <row r="64" spans="1:22" ht="30.75" customHeight="1">
      <c r="A64" s="90"/>
      <c r="B64" s="93"/>
      <c r="C64" s="20" t="s">
        <v>6</v>
      </c>
      <c r="D64" s="20">
        <v>107.84</v>
      </c>
      <c r="E64" s="20">
        <v>127.4</v>
      </c>
      <c r="F64" s="20">
        <v>99.02</v>
      </c>
      <c r="G64" s="20">
        <v>64.58</v>
      </c>
      <c r="H64" s="20">
        <v>103.71</v>
      </c>
      <c r="I64" s="20">
        <v>95.4</v>
      </c>
      <c r="J64" s="20">
        <v>99.6</v>
      </c>
      <c r="K64" s="20">
        <v>103.98</v>
      </c>
      <c r="L64" s="20">
        <v>100.2</v>
      </c>
      <c r="M64" s="20">
        <v>102.1</v>
      </c>
      <c r="N64" s="20">
        <v>101.71</v>
      </c>
      <c r="O64" s="20">
        <v>101.4</v>
      </c>
      <c r="P64" s="20">
        <v>103.5</v>
      </c>
      <c r="Q64" s="20">
        <v>103.5</v>
      </c>
      <c r="R64" s="21"/>
      <c r="S64" s="21"/>
      <c r="T64" s="21"/>
      <c r="U64" s="21"/>
      <c r="V64" s="72"/>
    </row>
    <row r="65" spans="1:22" ht="20.25" customHeight="1">
      <c r="A65" s="90"/>
      <c r="B65" s="26" t="s">
        <v>53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1"/>
      <c r="S65" s="21"/>
      <c r="T65" s="21"/>
      <c r="U65" s="21"/>
      <c r="V65" s="72"/>
    </row>
    <row r="66" spans="1:22" ht="20.25" customHeight="1">
      <c r="A66" s="90"/>
      <c r="B66" s="93" t="s">
        <v>26</v>
      </c>
      <c r="C66" s="20" t="s">
        <v>28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21"/>
      <c r="S66" s="21"/>
      <c r="T66" s="21"/>
      <c r="U66" s="21"/>
      <c r="V66" s="72"/>
    </row>
    <row r="67" spans="1:22" ht="20.25" customHeight="1">
      <c r="A67" s="90"/>
      <c r="B67" s="93"/>
      <c r="C67" s="20" t="s">
        <v>6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1"/>
      <c r="S67" s="21"/>
      <c r="T67" s="21"/>
      <c r="U67" s="21"/>
      <c r="V67" s="72"/>
    </row>
    <row r="68" spans="1:22" ht="20.25" customHeight="1">
      <c r="A68" s="90"/>
      <c r="B68" s="101" t="s">
        <v>27</v>
      </c>
      <c r="C68" s="20" t="s">
        <v>28</v>
      </c>
      <c r="D68" s="20">
        <v>12864.13</v>
      </c>
      <c r="E68" s="20">
        <v>16547.93</v>
      </c>
      <c r="F68" s="20">
        <v>16431.18</v>
      </c>
      <c r="G68" s="20">
        <v>10273.9</v>
      </c>
      <c r="H68" s="20">
        <v>10700.1</v>
      </c>
      <c r="I68" s="20">
        <v>10207.8</v>
      </c>
      <c r="J68" s="20">
        <v>10657.3</v>
      </c>
      <c r="K68" s="20">
        <v>11126.2</v>
      </c>
      <c r="L68" s="20">
        <v>10228.3</v>
      </c>
      <c r="M68" s="20">
        <v>10881.1</v>
      </c>
      <c r="N68" s="20">
        <v>11316.4</v>
      </c>
      <c r="O68" s="20">
        <v>10371.5</v>
      </c>
      <c r="P68" s="20">
        <v>11261.9</v>
      </c>
      <c r="Q68" s="20">
        <v>11712.4</v>
      </c>
      <c r="R68" s="21"/>
      <c r="S68" s="21"/>
      <c r="T68" s="21"/>
      <c r="U68" s="21"/>
      <c r="V68" s="72"/>
    </row>
    <row r="69" spans="1:22" ht="20.25" customHeight="1">
      <c r="A69" s="90"/>
      <c r="B69" s="126"/>
      <c r="C69" s="20" t="s">
        <v>6</v>
      </c>
      <c r="D69" s="20">
        <v>107.9</v>
      </c>
      <c r="E69" s="20">
        <v>128.6</v>
      </c>
      <c r="F69" s="20">
        <v>99.4</v>
      </c>
      <c r="G69" s="20">
        <v>62.5</v>
      </c>
      <c r="H69" s="20">
        <v>104.1</v>
      </c>
      <c r="I69" s="20">
        <v>95.4</v>
      </c>
      <c r="J69" s="20">
        <v>99.6</v>
      </c>
      <c r="K69" s="20">
        <v>104</v>
      </c>
      <c r="L69" s="20">
        <v>100.2</v>
      </c>
      <c r="M69" s="20">
        <v>102.1</v>
      </c>
      <c r="N69" s="20">
        <v>101.7</v>
      </c>
      <c r="O69" s="20">
        <v>101.4</v>
      </c>
      <c r="P69" s="20">
        <v>103.5</v>
      </c>
      <c r="Q69" s="20">
        <v>103.5</v>
      </c>
      <c r="R69" s="21"/>
      <c r="S69" s="21"/>
      <c r="T69" s="21"/>
      <c r="U69" s="21"/>
      <c r="V69" s="72"/>
    </row>
    <row r="70" spans="1:22" ht="18.75" customHeight="1">
      <c r="A70" s="90"/>
      <c r="B70" s="101" t="s">
        <v>96</v>
      </c>
      <c r="C70" s="20" t="s">
        <v>28</v>
      </c>
      <c r="D70" s="20">
        <v>507.39</v>
      </c>
      <c r="E70" s="20">
        <v>490.42</v>
      </c>
      <c r="F70" s="20">
        <v>444.96</v>
      </c>
      <c r="G70" s="20">
        <v>415.2</v>
      </c>
      <c r="H70" s="20">
        <v>401.3</v>
      </c>
      <c r="I70" s="20">
        <v>382.8</v>
      </c>
      <c r="J70" s="20">
        <v>399.6</v>
      </c>
      <c r="K70" s="20">
        <v>417.2</v>
      </c>
      <c r="L70" s="20">
        <v>383.6</v>
      </c>
      <c r="M70" s="20">
        <v>408</v>
      </c>
      <c r="N70" s="20">
        <v>424.4</v>
      </c>
      <c r="O70" s="20">
        <v>388.9</v>
      </c>
      <c r="P70" s="20">
        <v>422.3</v>
      </c>
      <c r="Q70" s="20">
        <v>439.2</v>
      </c>
      <c r="R70" s="21"/>
      <c r="S70" s="21"/>
      <c r="T70" s="21"/>
      <c r="U70" s="21"/>
      <c r="V70" s="72"/>
    </row>
    <row r="71" spans="1:22" ht="20.25" customHeight="1">
      <c r="A71" s="90"/>
      <c r="B71" s="126"/>
      <c r="C71" s="20" t="s">
        <v>6</v>
      </c>
      <c r="D71" s="20">
        <v>106.2</v>
      </c>
      <c r="E71" s="20">
        <v>96.7</v>
      </c>
      <c r="F71" s="20">
        <v>90.5</v>
      </c>
      <c r="G71" s="20">
        <v>93.3</v>
      </c>
      <c r="H71" s="20">
        <v>96.6</v>
      </c>
      <c r="I71" s="20">
        <v>78.1</v>
      </c>
      <c r="J71" s="20">
        <v>81.5</v>
      </c>
      <c r="K71" s="20">
        <v>85.1</v>
      </c>
      <c r="L71" s="20">
        <v>100.2</v>
      </c>
      <c r="M71" s="20">
        <v>102.1</v>
      </c>
      <c r="N71" s="20">
        <v>101.7</v>
      </c>
      <c r="O71" s="20">
        <v>101.4</v>
      </c>
      <c r="P71" s="20">
        <v>103.5</v>
      </c>
      <c r="Q71" s="20">
        <v>103.5</v>
      </c>
      <c r="R71" s="21"/>
      <c r="S71" s="21"/>
      <c r="T71" s="21"/>
      <c r="U71" s="21"/>
      <c r="V71" s="72"/>
    </row>
    <row r="72" spans="1:22" ht="20.25" customHeight="1">
      <c r="A72" s="99"/>
      <c r="B72" s="101" t="s">
        <v>97</v>
      </c>
      <c r="C72" s="20" t="s">
        <v>28</v>
      </c>
      <c r="D72" s="20">
        <v>6.16</v>
      </c>
      <c r="E72" s="20">
        <v>4.66</v>
      </c>
      <c r="F72" s="20">
        <v>0</v>
      </c>
      <c r="G72" s="20">
        <v>209</v>
      </c>
      <c r="H72" s="20">
        <v>200.6</v>
      </c>
      <c r="I72" s="20">
        <v>191.4</v>
      </c>
      <c r="J72" s="20">
        <v>199.8</v>
      </c>
      <c r="K72" s="20">
        <v>208.6</v>
      </c>
      <c r="L72" s="20">
        <v>191.8</v>
      </c>
      <c r="M72" s="20">
        <v>204</v>
      </c>
      <c r="N72" s="20">
        <v>212.2</v>
      </c>
      <c r="O72" s="20">
        <v>194.5</v>
      </c>
      <c r="P72" s="20">
        <v>211.2</v>
      </c>
      <c r="Q72" s="20">
        <v>219.6</v>
      </c>
      <c r="R72" s="21"/>
      <c r="S72" s="21"/>
      <c r="T72" s="21"/>
      <c r="U72" s="72"/>
      <c r="V72" s="72"/>
    </row>
    <row r="73" spans="1:22" ht="20.25" customHeight="1">
      <c r="A73" s="100"/>
      <c r="B73" s="126"/>
      <c r="C73" s="20" t="s">
        <v>6</v>
      </c>
      <c r="D73" s="20">
        <v>111.7</v>
      </c>
      <c r="E73" s="20">
        <v>73.3</v>
      </c>
      <c r="F73" s="20">
        <v>0</v>
      </c>
      <c r="G73" s="20">
        <v>0</v>
      </c>
      <c r="H73" s="20">
        <v>96</v>
      </c>
      <c r="I73" s="20">
        <v>95.4</v>
      </c>
      <c r="J73" s="20">
        <v>99.6</v>
      </c>
      <c r="K73" s="20">
        <v>104</v>
      </c>
      <c r="L73" s="20">
        <v>100.2</v>
      </c>
      <c r="M73" s="20">
        <v>102.1</v>
      </c>
      <c r="N73" s="20">
        <v>101.7</v>
      </c>
      <c r="O73" s="20">
        <v>101.4</v>
      </c>
      <c r="P73" s="20">
        <v>103.5</v>
      </c>
      <c r="Q73" s="20">
        <v>103.5</v>
      </c>
      <c r="R73" s="21"/>
      <c r="S73" s="21"/>
      <c r="T73" s="21"/>
      <c r="U73" s="21"/>
      <c r="V73" s="72"/>
    </row>
    <row r="74" spans="1:22" ht="51" customHeight="1">
      <c r="A74" s="23">
        <v>38</v>
      </c>
      <c r="B74" s="19" t="s">
        <v>88</v>
      </c>
      <c r="C74" s="20" t="s">
        <v>80</v>
      </c>
      <c r="D74" s="20">
        <v>102.6</v>
      </c>
      <c r="E74" s="20">
        <v>101.4</v>
      </c>
      <c r="F74" s="20">
        <v>100.7</v>
      </c>
      <c r="G74" s="20">
        <v>69.8</v>
      </c>
      <c r="H74" s="20">
        <v>87.4</v>
      </c>
      <c r="I74" s="20">
        <v>92.6</v>
      </c>
      <c r="J74" s="20">
        <v>96.8</v>
      </c>
      <c r="K74" s="20">
        <v>98.84</v>
      </c>
      <c r="L74" s="20">
        <v>96.3</v>
      </c>
      <c r="M74" s="20">
        <v>98.3</v>
      </c>
      <c r="N74" s="20">
        <v>97.91</v>
      </c>
      <c r="O74" s="20">
        <v>97.3</v>
      </c>
      <c r="P74" s="20">
        <v>99.3</v>
      </c>
      <c r="Q74" s="20">
        <v>99.3</v>
      </c>
      <c r="R74" s="21"/>
      <c r="S74" s="21"/>
      <c r="T74" s="21"/>
      <c r="U74" s="21"/>
      <c r="V74" s="72"/>
    </row>
    <row r="75" spans="1:22" ht="22.5" customHeight="1">
      <c r="A75" s="92">
        <v>39</v>
      </c>
      <c r="B75" s="101" t="s">
        <v>8</v>
      </c>
      <c r="C75" s="20" t="s">
        <v>9</v>
      </c>
      <c r="D75" s="20">
        <v>19559</v>
      </c>
      <c r="E75" s="20">
        <v>22190</v>
      </c>
      <c r="F75" s="20">
        <v>15850</v>
      </c>
      <c r="G75" s="20">
        <v>27258</v>
      </c>
      <c r="H75" s="20">
        <v>19129</v>
      </c>
      <c r="I75" s="20">
        <v>27440</v>
      </c>
      <c r="J75" s="20">
        <v>28000</v>
      </c>
      <c r="K75" s="20">
        <v>28764</v>
      </c>
      <c r="L75" s="20">
        <v>21500</v>
      </c>
      <c r="M75" s="20">
        <v>22000</v>
      </c>
      <c r="N75" s="20">
        <v>22700</v>
      </c>
      <c r="O75" s="20">
        <v>19000</v>
      </c>
      <c r="P75" s="20">
        <v>19500</v>
      </c>
      <c r="Q75" s="20">
        <v>19800</v>
      </c>
      <c r="R75" s="21"/>
      <c r="S75" s="21"/>
      <c r="T75" s="21"/>
      <c r="U75" s="21"/>
      <c r="V75" s="72"/>
    </row>
    <row r="76" spans="1:22" ht="23.25" customHeight="1">
      <c r="A76" s="92"/>
      <c r="B76" s="126"/>
      <c r="C76" s="20" t="s">
        <v>6</v>
      </c>
      <c r="D76" s="20">
        <v>133.6</v>
      </c>
      <c r="E76" s="20">
        <v>113.5</v>
      </c>
      <c r="F76" s="20">
        <v>71.43</v>
      </c>
      <c r="G76" s="20">
        <v>172</v>
      </c>
      <c r="H76" s="20">
        <v>70.2</v>
      </c>
      <c r="I76" s="20">
        <v>143.4</v>
      </c>
      <c r="J76" s="20">
        <v>146.4</v>
      </c>
      <c r="K76" s="20">
        <v>150.4</v>
      </c>
      <c r="L76" s="20">
        <v>78.4</v>
      </c>
      <c r="M76" s="20">
        <v>78.6</v>
      </c>
      <c r="N76" s="20">
        <v>78.9</v>
      </c>
      <c r="O76" s="20">
        <v>88.4</v>
      </c>
      <c r="P76" s="20">
        <v>88.6</v>
      </c>
      <c r="Q76" s="20">
        <v>87.2</v>
      </c>
      <c r="R76" s="21"/>
      <c r="S76" s="21"/>
      <c r="T76" s="21"/>
      <c r="U76" s="21"/>
      <c r="V76" s="72"/>
    </row>
    <row r="77" spans="1:22" ht="18" customHeight="1">
      <c r="A77" s="94" t="s">
        <v>159</v>
      </c>
      <c r="B77" s="95"/>
      <c r="C77" s="52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</row>
    <row r="78" spans="1:22" ht="34.5" customHeight="1">
      <c r="A78" s="44">
        <v>40</v>
      </c>
      <c r="B78" s="53" t="s">
        <v>79</v>
      </c>
      <c r="C78" s="20" t="s">
        <v>52</v>
      </c>
      <c r="D78" s="76">
        <v>309091</v>
      </c>
      <c r="E78" s="76">
        <v>248535</v>
      </c>
      <c r="F78" s="76">
        <v>581357</v>
      </c>
      <c r="G78" s="76">
        <v>520608</v>
      </c>
      <c r="H78" s="76">
        <v>567000</v>
      </c>
      <c r="I78" s="77">
        <v>626500</v>
      </c>
      <c r="J78" s="77">
        <v>675800</v>
      </c>
      <c r="K78" s="77">
        <v>728500</v>
      </c>
      <c r="L78" s="77">
        <v>679500</v>
      </c>
      <c r="M78" s="77">
        <v>763500</v>
      </c>
      <c r="N78" s="77">
        <v>816900</v>
      </c>
      <c r="O78" s="77">
        <v>746000</v>
      </c>
      <c r="P78" s="77">
        <v>845200</v>
      </c>
      <c r="Q78" s="78">
        <v>904300</v>
      </c>
      <c r="R78" s="21"/>
      <c r="S78" s="21"/>
      <c r="T78" s="21"/>
      <c r="U78" s="21"/>
      <c r="V78" s="72"/>
    </row>
    <row r="79" spans="1:22" ht="34.5" customHeight="1">
      <c r="A79" s="20">
        <v>41</v>
      </c>
      <c r="B79" s="45" t="s">
        <v>81</v>
      </c>
      <c r="C79" s="20" t="s">
        <v>80</v>
      </c>
      <c r="D79" s="79">
        <v>72.2</v>
      </c>
      <c r="E79" s="79">
        <v>100</v>
      </c>
      <c r="F79" s="79">
        <v>100</v>
      </c>
      <c r="G79" s="79">
        <v>85</v>
      </c>
      <c r="H79" s="79">
        <v>101.6</v>
      </c>
      <c r="I79" s="79">
        <v>104.8</v>
      </c>
      <c r="J79" s="79">
        <v>113.2</v>
      </c>
      <c r="K79" s="79">
        <v>122.36</v>
      </c>
      <c r="L79" s="79">
        <v>102.8</v>
      </c>
      <c r="M79" s="79">
        <v>107.1</v>
      </c>
      <c r="N79" s="79">
        <v>106.79</v>
      </c>
      <c r="O79" s="79">
        <v>104.1</v>
      </c>
      <c r="P79" s="79">
        <v>104.8</v>
      </c>
      <c r="Q79" s="79">
        <v>105.42</v>
      </c>
      <c r="R79" s="21"/>
      <c r="S79" s="21"/>
      <c r="T79" s="21"/>
      <c r="U79" s="21"/>
      <c r="V79" s="72"/>
    </row>
    <row r="80" spans="1:22" ht="34.5" customHeight="1">
      <c r="A80" s="23">
        <v>42</v>
      </c>
      <c r="B80" s="19" t="s">
        <v>154</v>
      </c>
      <c r="C80" s="20" t="s">
        <v>43</v>
      </c>
      <c r="D80" s="79">
        <v>72.5</v>
      </c>
      <c r="E80" s="79">
        <v>104.6</v>
      </c>
      <c r="F80" s="79">
        <v>104.6</v>
      </c>
      <c r="G80" s="79">
        <v>89.7</v>
      </c>
      <c r="H80" s="79">
        <v>108.9</v>
      </c>
      <c r="I80" s="79">
        <v>110.5</v>
      </c>
      <c r="J80" s="79">
        <v>119.2</v>
      </c>
      <c r="K80" s="79">
        <v>128.4832451499118</v>
      </c>
      <c r="L80" s="79">
        <v>108.5</v>
      </c>
      <c r="M80" s="79">
        <v>112.9</v>
      </c>
      <c r="N80" s="79">
        <v>112.13452299245023</v>
      </c>
      <c r="O80" s="79">
        <v>108.8</v>
      </c>
      <c r="P80" s="79">
        <v>110.7</v>
      </c>
      <c r="Q80" s="79">
        <v>110.69898396376546</v>
      </c>
      <c r="R80" s="21"/>
      <c r="S80" s="21"/>
      <c r="T80" s="21"/>
      <c r="U80" s="21"/>
      <c r="V80" s="72"/>
    </row>
    <row r="81" spans="1:22" ht="30.75" customHeight="1">
      <c r="A81" s="89">
        <v>43</v>
      </c>
      <c r="B81" s="47" t="s">
        <v>105</v>
      </c>
      <c r="C81" s="54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21"/>
      <c r="S81" s="21"/>
      <c r="T81" s="21"/>
      <c r="U81" s="21"/>
      <c r="V81" s="72"/>
    </row>
    <row r="82" spans="1:22" ht="19.5" customHeight="1">
      <c r="A82" s="90"/>
      <c r="B82" s="45" t="s">
        <v>175</v>
      </c>
      <c r="C82" s="20" t="s">
        <v>38</v>
      </c>
      <c r="D82" s="79">
        <v>204994</v>
      </c>
      <c r="E82" s="79">
        <v>216216</v>
      </c>
      <c r="F82" s="79">
        <v>421659</v>
      </c>
      <c r="G82" s="79">
        <v>376672</v>
      </c>
      <c r="H82" s="79">
        <v>408240</v>
      </c>
      <c r="I82" s="79">
        <v>451080</v>
      </c>
      <c r="J82" s="79">
        <v>486576</v>
      </c>
      <c r="K82" s="79">
        <v>524520</v>
      </c>
      <c r="L82" s="79">
        <v>489240</v>
      </c>
      <c r="M82" s="79">
        <v>549720</v>
      </c>
      <c r="N82" s="79">
        <v>588168</v>
      </c>
      <c r="O82" s="79">
        <v>537120</v>
      </c>
      <c r="P82" s="79">
        <v>608544</v>
      </c>
      <c r="Q82" s="79">
        <v>651096</v>
      </c>
      <c r="R82" s="21"/>
      <c r="S82" s="21"/>
      <c r="T82" s="21"/>
      <c r="U82" s="21"/>
      <c r="V82" s="72"/>
    </row>
    <row r="83" spans="1:22" ht="20.25" customHeight="1">
      <c r="A83" s="90"/>
      <c r="B83" s="45" t="s">
        <v>152</v>
      </c>
      <c r="C83" s="20" t="s">
        <v>38</v>
      </c>
      <c r="D83" s="76">
        <v>104097</v>
      </c>
      <c r="E83" s="76">
        <v>32319</v>
      </c>
      <c r="F83" s="76">
        <v>159698</v>
      </c>
      <c r="G83" s="76">
        <v>143936</v>
      </c>
      <c r="H83" s="76">
        <v>158760</v>
      </c>
      <c r="I83" s="77">
        <v>175420</v>
      </c>
      <c r="J83" s="77">
        <v>189224</v>
      </c>
      <c r="K83" s="77">
        <v>203980</v>
      </c>
      <c r="L83" s="77">
        <v>190260</v>
      </c>
      <c r="M83" s="77">
        <v>213780</v>
      </c>
      <c r="N83" s="77">
        <v>228732</v>
      </c>
      <c r="O83" s="77">
        <v>208880</v>
      </c>
      <c r="P83" s="77">
        <v>236656</v>
      </c>
      <c r="Q83" s="77">
        <v>253204</v>
      </c>
      <c r="R83" s="21"/>
      <c r="S83" s="21"/>
      <c r="T83" s="21"/>
      <c r="U83" s="21"/>
      <c r="V83" s="72"/>
    </row>
    <row r="84" spans="1:22" ht="20.25" customHeight="1">
      <c r="A84" s="90"/>
      <c r="B84" s="45" t="s">
        <v>151</v>
      </c>
      <c r="C84" s="20" t="s">
        <v>38</v>
      </c>
      <c r="D84" s="79">
        <v>10375</v>
      </c>
      <c r="E84" s="79">
        <v>0</v>
      </c>
      <c r="F84" s="79">
        <v>113140</v>
      </c>
      <c r="G84" s="79">
        <v>25503</v>
      </c>
      <c r="H84" s="79">
        <v>71442</v>
      </c>
      <c r="I84" s="79">
        <v>78939</v>
      </c>
      <c r="J84" s="79">
        <v>85150.8</v>
      </c>
      <c r="K84" s="79">
        <v>91791</v>
      </c>
      <c r="L84" s="79">
        <v>85617</v>
      </c>
      <c r="M84" s="79">
        <v>96201</v>
      </c>
      <c r="N84" s="79">
        <v>102929.40000000001</v>
      </c>
      <c r="O84" s="79">
        <v>93996</v>
      </c>
      <c r="P84" s="79">
        <v>106495.2</v>
      </c>
      <c r="Q84" s="79">
        <v>113941.8</v>
      </c>
      <c r="R84" s="21"/>
      <c r="S84" s="21"/>
      <c r="T84" s="21"/>
      <c r="U84" s="21"/>
      <c r="V84" s="72"/>
    </row>
    <row r="85" spans="1:22" ht="20.25" customHeight="1">
      <c r="A85" s="90"/>
      <c r="B85" s="55" t="s">
        <v>144</v>
      </c>
      <c r="C85" s="20" t="s">
        <v>38</v>
      </c>
      <c r="D85" s="79">
        <v>0</v>
      </c>
      <c r="E85" s="79">
        <v>0</v>
      </c>
      <c r="F85" s="79">
        <v>0</v>
      </c>
      <c r="G85" s="79">
        <v>0</v>
      </c>
      <c r="H85" s="79">
        <v>0</v>
      </c>
      <c r="I85" s="79">
        <v>0</v>
      </c>
      <c r="J85" s="79">
        <v>0</v>
      </c>
      <c r="K85" s="79">
        <v>0</v>
      </c>
      <c r="L85" s="79">
        <v>0</v>
      </c>
      <c r="M85" s="79">
        <v>0</v>
      </c>
      <c r="N85" s="79">
        <v>0</v>
      </c>
      <c r="O85" s="79">
        <v>0</v>
      </c>
      <c r="P85" s="79">
        <v>0</v>
      </c>
      <c r="Q85" s="79">
        <v>0</v>
      </c>
      <c r="R85" s="21"/>
      <c r="S85" s="21"/>
      <c r="T85" s="21"/>
      <c r="U85" s="21"/>
      <c r="V85" s="72"/>
    </row>
    <row r="86" spans="1:22" ht="20.25" customHeight="1">
      <c r="A86" s="90"/>
      <c r="B86" s="45" t="s">
        <v>145</v>
      </c>
      <c r="C86" s="20" t="s">
        <v>38</v>
      </c>
      <c r="D86" s="79">
        <v>0</v>
      </c>
      <c r="E86" s="79">
        <v>0</v>
      </c>
      <c r="F86" s="79">
        <v>0</v>
      </c>
      <c r="G86" s="79">
        <v>0</v>
      </c>
      <c r="H86" s="79">
        <v>0</v>
      </c>
      <c r="I86" s="79">
        <v>0</v>
      </c>
      <c r="J86" s="79">
        <v>0</v>
      </c>
      <c r="K86" s="79">
        <v>0</v>
      </c>
      <c r="L86" s="79">
        <v>0</v>
      </c>
      <c r="M86" s="79">
        <v>0</v>
      </c>
      <c r="N86" s="79">
        <v>0</v>
      </c>
      <c r="O86" s="79">
        <v>0</v>
      </c>
      <c r="P86" s="79">
        <v>0</v>
      </c>
      <c r="Q86" s="79">
        <v>0</v>
      </c>
      <c r="R86" s="21"/>
      <c r="S86" s="21"/>
      <c r="T86" s="21"/>
      <c r="U86" s="21"/>
      <c r="V86" s="72"/>
    </row>
    <row r="87" spans="1:22" ht="20.25" customHeight="1">
      <c r="A87" s="90"/>
      <c r="B87" s="45" t="s">
        <v>150</v>
      </c>
      <c r="C87" s="20" t="s">
        <v>38</v>
      </c>
      <c r="D87" s="79">
        <v>77673</v>
      </c>
      <c r="E87" s="79">
        <v>30637</v>
      </c>
      <c r="F87" s="79">
        <v>46558</v>
      </c>
      <c r="G87" s="79">
        <v>118433</v>
      </c>
      <c r="H87" s="79">
        <v>87318</v>
      </c>
      <c r="I87" s="79">
        <v>96481</v>
      </c>
      <c r="J87" s="79">
        <v>104073.2</v>
      </c>
      <c r="K87" s="79">
        <v>112189</v>
      </c>
      <c r="L87" s="79">
        <v>104643</v>
      </c>
      <c r="M87" s="79">
        <v>117579</v>
      </c>
      <c r="N87" s="79">
        <v>125802.6</v>
      </c>
      <c r="O87" s="79">
        <v>114884</v>
      </c>
      <c r="P87" s="79">
        <v>130160.8</v>
      </c>
      <c r="Q87" s="79">
        <v>139262.2</v>
      </c>
      <c r="R87" s="21"/>
      <c r="S87" s="21"/>
      <c r="T87" s="21"/>
      <c r="U87" s="21"/>
      <c r="V87" s="72"/>
    </row>
    <row r="88" spans="1:22" ht="20.25" customHeight="1">
      <c r="A88" s="90"/>
      <c r="B88" s="45" t="s">
        <v>146</v>
      </c>
      <c r="C88" s="20" t="s">
        <v>38</v>
      </c>
      <c r="D88" s="79">
        <v>4842</v>
      </c>
      <c r="E88" s="79">
        <v>3924</v>
      </c>
      <c r="F88" s="79">
        <v>27917</v>
      </c>
      <c r="G88" s="79">
        <v>99100</v>
      </c>
      <c r="H88" s="79">
        <v>61995.78</v>
      </c>
      <c r="I88" s="79">
        <v>68501.51</v>
      </c>
      <c r="J88" s="79">
        <v>73891.972</v>
      </c>
      <c r="K88" s="79">
        <v>79654.19</v>
      </c>
      <c r="L88" s="79">
        <v>74296.53</v>
      </c>
      <c r="M88" s="79">
        <v>83481.09</v>
      </c>
      <c r="N88" s="79">
        <v>89319.846</v>
      </c>
      <c r="O88" s="79">
        <v>81567.64</v>
      </c>
      <c r="P88" s="79">
        <v>92414.16799999999</v>
      </c>
      <c r="Q88" s="79">
        <v>98876.162</v>
      </c>
      <c r="R88" s="21"/>
      <c r="S88" s="21"/>
      <c r="T88" s="21"/>
      <c r="U88" s="21"/>
      <c r="V88" s="72"/>
    </row>
    <row r="89" spans="1:22" ht="20.25" customHeight="1">
      <c r="A89" s="90"/>
      <c r="B89" s="45" t="s">
        <v>147</v>
      </c>
      <c r="C89" s="20" t="s">
        <v>38</v>
      </c>
      <c r="D89" s="79">
        <v>51201</v>
      </c>
      <c r="E89" s="79">
        <v>16464</v>
      </c>
      <c r="F89" s="79">
        <v>12751</v>
      </c>
      <c r="G89" s="79">
        <v>13405</v>
      </c>
      <c r="H89" s="79">
        <v>17463.600000000002</v>
      </c>
      <c r="I89" s="79">
        <v>19296.2</v>
      </c>
      <c r="J89" s="79">
        <v>20814.64</v>
      </c>
      <c r="K89" s="79">
        <v>22437.800000000003</v>
      </c>
      <c r="L89" s="79">
        <v>20928.600000000002</v>
      </c>
      <c r="M89" s="79">
        <v>23515.800000000003</v>
      </c>
      <c r="N89" s="79">
        <v>25160.520000000004</v>
      </c>
      <c r="O89" s="79">
        <v>22976.800000000003</v>
      </c>
      <c r="P89" s="79">
        <v>26032.160000000003</v>
      </c>
      <c r="Q89" s="79">
        <v>27852.440000000002</v>
      </c>
      <c r="R89" s="21"/>
      <c r="S89" s="21"/>
      <c r="T89" s="21"/>
      <c r="U89" s="21"/>
      <c r="V89" s="72"/>
    </row>
    <row r="90" spans="1:22" ht="20.25" customHeight="1">
      <c r="A90" s="90"/>
      <c r="B90" s="45" t="s">
        <v>148</v>
      </c>
      <c r="C90" s="20" t="s">
        <v>38</v>
      </c>
      <c r="D90" s="79">
        <v>21630</v>
      </c>
      <c r="E90" s="79">
        <v>10251</v>
      </c>
      <c r="F90" s="79">
        <v>5890</v>
      </c>
      <c r="G90" s="79">
        <v>5928</v>
      </c>
      <c r="H90" s="79">
        <v>7858.62</v>
      </c>
      <c r="I90" s="79">
        <v>8683.289999999999</v>
      </c>
      <c r="J90" s="79">
        <v>9366.588</v>
      </c>
      <c r="K90" s="79">
        <v>10097.01</v>
      </c>
      <c r="L90" s="79">
        <v>9417.869999999999</v>
      </c>
      <c r="M90" s="79">
        <v>10582.109999999999</v>
      </c>
      <c r="N90" s="79">
        <v>11322.234</v>
      </c>
      <c r="O90" s="79">
        <v>10339.56</v>
      </c>
      <c r="P90" s="79">
        <v>11714.472</v>
      </c>
      <c r="Q90" s="79">
        <v>12533.598</v>
      </c>
      <c r="R90" s="21"/>
      <c r="S90" s="21"/>
      <c r="T90" s="21"/>
      <c r="U90" s="21"/>
      <c r="V90" s="72"/>
    </row>
    <row r="91" spans="1:22" ht="20.25" customHeight="1">
      <c r="A91" s="90"/>
      <c r="B91" s="45" t="s">
        <v>176</v>
      </c>
      <c r="C91" s="20" t="s">
        <v>38</v>
      </c>
      <c r="D91" s="79">
        <v>4950</v>
      </c>
      <c r="E91" s="79">
        <v>0</v>
      </c>
      <c r="F91" s="79">
        <v>0</v>
      </c>
      <c r="G91" s="79">
        <v>0</v>
      </c>
      <c r="H91" s="79">
        <v>0</v>
      </c>
      <c r="I91" s="79">
        <v>0</v>
      </c>
      <c r="J91" s="79">
        <v>0</v>
      </c>
      <c r="K91" s="79">
        <v>0</v>
      </c>
      <c r="L91" s="79">
        <v>0</v>
      </c>
      <c r="M91" s="79">
        <v>0</v>
      </c>
      <c r="N91" s="79">
        <v>0</v>
      </c>
      <c r="O91" s="79">
        <v>0</v>
      </c>
      <c r="P91" s="79">
        <v>0</v>
      </c>
      <c r="Q91" s="79">
        <v>0</v>
      </c>
      <c r="R91" s="21"/>
      <c r="S91" s="21"/>
      <c r="T91" s="21"/>
      <c r="U91" s="21"/>
      <c r="V91" s="72"/>
    </row>
    <row r="92" spans="1:22" ht="20.25" customHeight="1">
      <c r="A92" s="91"/>
      <c r="B92" s="45" t="s">
        <v>149</v>
      </c>
      <c r="C92" s="20" t="s">
        <v>38</v>
      </c>
      <c r="D92" s="79">
        <v>11099</v>
      </c>
      <c r="E92" s="79">
        <v>1682</v>
      </c>
      <c r="F92" s="79">
        <v>0</v>
      </c>
      <c r="G92" s="79">
        <v>0</v>
      </c>
      <c r="H92" s="79">
        <v>0</v>
      </c>
      <c r="I92" s="79">
        <v>0</v>
      </c>
      <c r="J92" s="79">
        <v>0</v>
      </c>
      <c r="K92" s="79">
        <v>0</v>
      </c>
      <c r="L92" s="79">
        <v>0</v>
      </c>
      <c r="M92" s="79">
        <v>0</v>
      </c>
      <c r="N92" s="79">
        <v>0</v>
      </c>
      <c r="O92" s="79">
        <v>0</v>
      </c>
      <c r="P92" s="79">
        <v>0</v>
      </c>
      <c r="Q92" s="79">
        <v>0</v>
      </c>
      <c r="R92" s="21"/>
      <c r="S92" s="21"/>
      <c r="T92" s="21"/>
      <c r="U92" s="21"/>
      <c r="V92" s="72"/>
    </row>
    <row r="93" spans="1:22" ht="67.5" customHeight="1">
      <c r="A93" s="20">
        <v>44</v>
      </c>
      <c r="B93" s="87" t="s">
        <v>190</v>
      </c>
      <c r="C93" s="20" t="s">
        <v>28</v>
      </c>
      <c r="D93" s="79">
        <v>1822.8</v>
      </c>
      <c r="E93" s="79">
        <v>1734.6</v>
      </c>
      <c r="F93" s="79">
        <v>1399.3</v>
      </c>
      <c r="G93" s="79">
        <v>1520.2</v>
      </c>
      <c r="H93" s="79">
        <v>1656.6</v>
      </c>
      <c r="I93" s="79">
        <v>1778.1</v>
      </c>
      <c r="J93" s="79">
        <v>1803.4</v>
      </c>
      <c r="K93" s="79">
        <v>1825</v>
      </c>
      <c r="L93" s="79">
        <v>1909.6</v>
      </c>
      <c r="M93" s="79">
        <v>1962.3</v>
      </c>
      <c r="N93" s="79">
        <v>1985.8</v>
      </c>
      <c r="O93" s="79">
        <v>2060.5</v>
      </c>
      <c r="P93" s="79">
        <v>2129.1</v>
      </c>
      <c r="Q93" s="79">
        <v>2154.6</v>
      </c>
      <c r="R93" s="21"/>
      <c r="S93" s="21"/>
      <c r="T93" s="21"/>
      <c r="U93" s="21"/>
      <c r="V93" s="72"/>
    </row>
    <row r="94" spans="1:22" ht="33" customHeight="1">
      <c r="A94" s="96" t="s">
        <v>160</v>
      </c>
      <c r="B94" s="97"/>
      <c r="C94" s="20" t="s">
        <v>52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</row>
    <row r="95" spans="1:22" ht="30">
      <c r="A95" s="56">
        <v>45</v>
      </c>
      <c r="B95" s="45" t="s">
        <v>137</v>
      </c>
      <c r="C95" s="20" t="s">
        <v>52</v>
      </c>
      <c r="D95" s="88">
        <f>SUM(D96+D108)</f>
        <v>1017218.8999999999</v>
      </c>
      <c r="E95" s="88">
        <f aca="true" t="shared" si="0" ref="E95:Q95">SUM(E96+E108)</f>
        <v>1100326.9</v>
      </c>
      <c r="F95" s="88">
        <f t="shared" si="0"/>
        <v>1199871.2</v>
      </c>
      <c r="G95" s="88">
        <f t="shared" si="0"/>
        <v>1290935.6</v>
      </c>
      <c r="H95" s="88">
        <f t="shared" si="0"/>
        <v>1279378.1</v>
      </c>
      <c r="I95" s="88">
        <f t="shared" si="0"/>
        <v>1249497.597</v>
      </c>
      <c r="J95" s="88">
        <f t="shared" si="0"/>
        <v>1253460.3</v>
      </c>
      <c r="K95" s="88">
        <f t="shared" si="0"/>
        <v>1265994.903</v>
      </c>
      <c r="L95" s="88">
        <f t="shared" si="0"/>
        <v>1282608.291</v>
      </c>
      <c r="M95" s="88">
        <f t="shared" si="0"/>
        <v>1287990.9</v>
      </c>
      <c r="N95" s="88">
        <f t="shared" si="0"/>
        <v>1300870.809</v>
      </c>
      <c r="O95" s="88">
        <f t="shared" si="0"/>
        <v>1315800.4309999999</v>
      </c>
      <c r="P95" s="88">
        <f t="shared" si="0"/>
        <v>1321376.9</v>
      </c>
      <c r="Q95" s="88">
        <f t="shared" si="0"/>
        <v>1334590.669</v>
      </c>
      <c r="R95" s="21"/>
      <c r="S95" s="21"/>
      <c r="T95" s="21"/>
      <c r="U95" s="21"/>
      <c r="V95" s="72"/>
    </row>
    <row r="96" spans="1:22" ht="15">
      <c r="A96" s="56">
        <v>46</v>
      </c>
      <c r="B96" s="45" t="s">
        <v>107</v>
      </c>
      <c r="C96" s="20" t="s">
        <v>52</v>
      </c>
      <c r="D96" s="88">
        <f aca="true" t="shared" si="1" ref="D96:Q96">SUM(D97+D107)</f>
        <v>343455.7</v>
      </c>
      <c r="E96" s="88">
        <f t="shared" si="1"/>
        <v>378064.2</v>
      </c>
      <c r="F96" s="88">
        <f t="shared" si="1"/>
        <v>378703.19999999995</v>
      </c>
      <c r="G96" s="88">
        <f t="shared" si="1"/>
        <v>408137.6</v>
      </c>
      <c r="H96" s="88">
        <f t="shared" si="1"/>
        <v>409718</v>
      </c>
      <c r="I96" s="88">
        <f t="shared" si="1"/>
        <v>389525.697</v>
      </c>
      <c r="J96" s="88">
        <f t="shared" si="1"/>
        <v>393460.3</v>
      </c>
      <c r="K96" s="88">
        <f t="shared" si="1"/>
        <v>397394.903</v>
      </c>
      <c r="L96" s="88">
        <f t="shared" si="1"/>
        <v>407870.991</v>
      </c>
      <c r="M96" s="88">
        <f t="shared" si="1"/>
        <v>411990.89999999997</v>
      </c>
      <c r="N96" s="88">
        <f t="shared" si="1"/>
        <v>416110.809</v>
      </c>
      <c r="O96" s="88">
        <f t="shared" si="1"/>
        <v>427063.13099999994</v>
      </c>
      <c r="P96" s="88">
        <f t="shared" si="1"/>
        <v>431376.89999999997</v>
      </c>
      <c r="Q96" s="88">
        <f t="shared" si="1"/>
        <v>435690.669</v>
      </c>
      <c r="R96" s="21"/>
      <c r="S96" s="21"/>
      <c r="T96" s="21"/>
      <c r="U96" s="21"/>
      <c r="V96" s="72"/>
    </row>
    <row r="97" spans="1:22" ht="45">
      <c r="A97" s="89">
        <v>47</v>
      </c>
      <c r="B97" s="45" t="s">
        <v>138</v>
      </c>
      <c r="C97" s="20" t="s">
        <v>52</v>
      </c>
      <c r="D97" s="88">
        <v>302888.2</v>
      </c>
      <c r="E97" s="88">
        <v>341385.4</v>
      </c>
      <c r="F97" s="88">
        <v>342408.1</v>
      </c>
      <c r="G97" s="88">
        <v>365194</v>
      </c>
      <c r="H97" s="88">
        <v>385696.1</v>
      </c>
      <c r="I97" s="88">
        <f>J97-(J97*1%)</f>
        <v>361770.057</v>
      </c>
      <c r="J97" s="88">
        <v>365424.3</v>
      </c>
      <c r="K97" s="88">
        <f>J97+(J97*1%)</f>
        <v>369078.543</v>
      </c>
      <c r="L97" s="88">
        <f aca="true" t="shared" si="2" ref="L97:L105">M97-(M97*1%)</f>
        <v>380099.709</v>
      </c>
      <c r="M97" s="88">
        <v>383939.1</v>
      </c>
      <c r="N97" s="88">
        <f aca="true" t="shared" si="3" ref="N97:N108">M97+(M97*1%)</f>
        <v>387778.491</v>
      </c>
      <c r="O97" s="88">
        <f aca="true" t="shared" si="4" ref="O97:O105">P97-(P97*1%)</f>
        <v>399276.50399999996</v>
      </c>
      <c r="P97" s="88">
        <v>403309.6</v>
      </c>
      <c r="Q97" s="88">
        <f aca="true" t="shared" si="5" ref="Q97:Q105">P97+(P97*1%)</f>
        <v>407342.696</v>
      </c>
      <c r="R97" s="21"/>
      <c r="S97" s="21"/>
      <c r="T97" s="21"/>
      <c r="U97" s="21"/>
      <c r="V97" s="72"/>
    </row>
    <row r="98" spans="1:22" ht="15">
      <c r="A98" s="90"/>
      <c r="B98" s="35" t="s">
        <v>109</v>
      </c>
      <c r="C98" s="20" t="s">
        <v>52</v>
      </c>
      <c r="D98" s="88">
        <v>202295</v>
      </c>
      <c r="E98" s="88">
        <v>242764.7</v>
      </c>
      <c r="F98" s="88">
        <v>240458.2</v>
      </c>
      <c r="G98" s="88">
        <v>257651.2</v>
      </c>
      <c r="H98" s="88">
        <v>282479</v>
      </c>
      <c r="I98" s="88">
        <f aca="true" t="shared" si="6" ref="I98:I107">J98-(J98*1%)</f>
        <v>265795.2</v>
      </c>
      <c r="J98" s="88">
        <v>268480</v>
      </c>
      <c r="K98" s="88">
        <f aca="true" t="shared" si="7" ref="K98:K108">J98+(J98*1%)</f>
        <v>271164.8</v>
      </c>
      <c r="L98" s="88">
        <f t="shared" si="2"/>
        <v>283852.305</v>
      </c>
      <c r="M98" s="88">
        <v>286719.5</v>
      </c>
      <c r="N98" s="88">
        <f t="shared" si="3"/>
        <v>289586.695</v>
      </c>
      <c r="O98" s="88">
        <f t="shared" si="4"/>
        <v>302860.8</v>
      </c>
      <c r="P98" s="88">
        <v>305920</v>
      </c>
      <c r="Q98" s="88">
        <f t="shared" si="5"/>
        <v>308979.2</v>
      </c>
      <c r="R98" s="21"/>
      <c r="S98" s="21"/>
      <c r="T98" s="21"/>
      <c r="U98" s="21"/>
      <c r="V98" s="72"/>
    </row>
    <row r="99" spans="1:22" ht="15">
      <c r="A99" s="90"/>
      <c r="B99" s="35" t="s">
        <v>111</v>
      </c>
      <c r="C99" s="20" t="s">
        <v>52</v>
      </c>
      <c r="D99" s="88">
        <v>4360</v>
      </c>
      <c r="E99" s="88">
        <v>4705.6</v>
      </c>
      <c r="F99" s="88">
        <v>5356.7</v>
      </c>
      <c r="G99" s="88">
        <v>5222.4</v>
      </c>
      <c r="H99" s="88">
        <v>5669</v>
      </c>
      <c r="I99" s="88">
        <f t="shared" si="6"/>
        <v>5936.436</v>
      </c>
      <c r="J99" s="88">
        <v>5996.4</v>
      </c>
      <c r="K99" s="88">
        <f t="shared" si="7"/>
        <v>6056.364</v>
      </c>
      <c r="L99" s="88">
        <f t="shared" si="2"/>
        <v>6030.684</v>
      </c>
      <c r="M99" s="88">
        <v>6091.6</v>
      </c>
      <c r="N99" s="88">
        <f t="shared" si="3"/>
        <v>6152.5160000000005</v>
      </c>
      <c r="O99" s="88">
        <f t="shared" si="4"/>
        <v>6030.684</v>
      </c>
      <c r="P99" s="88">
        <v>6091.6</v>
      </c>
      <c r="Q99" s="88">
        <f t="shared" si="5"/>
        <v>6152.5160000000005</v>
      </c>
      <c r="R99" s="21"/>
      <c r="S99" s="21"/>
      <c r="T99" s="21"/>
      <c r="U99" s="21"/>
      <c r="V99" s="72"/>
    </row>
    <row r="100" spans="1:22" ht="15">
      <c r="A100" s="90"/>
      <c r="B100" s="35" t="s">
        <v>113</v>
      </c>
      <c r="C100" s="20" t="s">
        <v>52</v>
      </c>
      <c r="D100" s="88">
        <v>8143.8</v>
      </c>
      <c r="E100" s="88">
        <v>10437.2</v>
      </c>
      <c r="F100" s="88">
        <v>12233.5</v>
      </c>
      <c r="G100" s="88">
        <v>12955.3</v>
      </c>
      <c r="H100" s="88">
        <v>13000</v>
      </c>
      <c r="I100" s="88">
        <f t="shared" si="6"/>
        <v>13068</v>
      </c>
      <c r="J100" s="88">
        <v>13200</v>
      </c>
      <c r="K100" s="88">
        <f t="shared" si="7"/>
        <v>13332</v>
      </c>
      <c r="L100" s="88">
        <f t="shared" si="2"/>
        <v>13077.9</v>
      </c>
      <c r="M100" s="88">
        <v>13210</v>
      </c>
      <c r="N100" s="88">
        <f t="shared" si="3"/>
        <v>13342.1</v>
      </c>
      <c r="O100" s="88">
        <f t="shared" si="4"/>
        <v>13246.2</v>
      </c>
      <c r="P100" s="88">
        <v>13380</v>
      </c>
      <c r="Q100" s="88">
        <f t="shared" si="5"/>
        <v>13513.8</v>
      </c>
      <c r="R100" s="21"/>
      <c r="S100" s="21"/>
      <c r="T100" s="21"/>
      <c r="U100" s="21"/>
      <c r="V100" s="72"/>
    </row>
    <row r="101" spans="1:22" ht="15">
      <c r="A101" s="90"/>
      <c r="B101" s="35" t="s">
        <v>117</v>
      </c>
      <c r="C101" s="20" t="s">
        <v>52</v>
      </c>
      <c r="D101" s="88">
        <v>31689.4</v>
      </c>
      <c r="E101" s="88">
        <v>27910.8</v>
      </c>
      <c r="F101" s="88">
        <v>24031.1</v>
      </c>
      <c r="G101" s="88">
        <v>26123.2</v>
      </c>
      <c r="H101" s="88">
        <v>24834.1</v>
      </c>
      <c r="I101" s="88">
        <f t="shared" si="6"/>
        <v>17847.72</v>
      </c>
      <c r="J101" s="88">
        <v>18028</v>
      </c>
      <c r="K101" s="88">
        <f t="shared" si="7"/>
        <v>18208.28</v>
      </c>
      <c r="L101" s="88">
        <f t="shared" si="2"/>
        <v>17847.72</v>
      </c>
      <c r="M101" s="88">
        <v>18028</v>
      </c>
      <c r="N101" s="88">
        <f t="shared" si="3"/>
        <v>18208.28</v>
      </c>
      <c r="O101" s="88">
        <f t="shared" si="4"/>
        <v>17847.72</v>
      </c>
      <c r="P101" s="88">
        <v>18028</v>
      </c>
      <c r="Q101" s="88">
        <f t="shared" si="5"/>
        <v>18208.28</v>
      </c>
      <c r="R101" s="21"/>
      <c r="S101" s="21"/>
      <c r="T101" s="21"/>
      <c r="U101" s="21"/>
      <c r="V101" s="72"/>
    </row>
    <row r="102" spans="1:22" ht="15">
      <c r="A102" s="90"/>
      <c r="B102" s="35" t="s">
        <v>162</v>
      </c>
      <c r="C102" s="20" t="s">
        <v>52</v>
      </c>
      <c r="D102" s="88">
        <v>0.7</v>
      </c>
      <c r="E102" s="88">
        <v>-3.1</v>
      </c>
      <c r="F102" s="88">
        <v>48.7</v>
      </c>
      <c r="G102" s="88">
        <v>7.3</v>
      </c>
      <c r="H102" s="88">
        <v>10</v>
      </c>
      <c r="I102" s="88">
        <f t="shared" si="6"/>
        <v>4.95</v>
      </c>
      <c r="J102" s="88">
        <v>5</v>
      </c>
      <c r="K102" s="88">
        <f t="shared" si="7"/>
        <v>5.05</v>
      </c>
      <c r="L102" s="88">
        <f t="shared" si="2"/>
        <v>4.95</v>
      </c>
      <c r="M102" s="88">
        <v>5</v>
      </c>
      <c r="N102" s="88">
        <f t="shared" si="3"/>
        <v>5.05</v>
      </c>
      <c r="O102" s="88">
        <f t="shared" si="4"/>
        <v>4.95</v>
      </c>
      <c r="P102" s="88">
        <v>5</v>
      </c>
      <c r="Q102" s="88">
        <f t="shared" si="5"/>
        <v>5.05</v>
      </c>
      <c r="R102" s="21"/>
      <c r="S102" s="21"/>
      <c r="T102" s="21"/>
      <c r="U102" s="21"/>
      <c r="V102" s="72"/>
    </row>
    <row r="103" spans="1:22" ht="15">
      <c r="A103" s="90"/>
      <c r="B103" s="35" t="s">
        <v>163</v>
      </c>
      <c r="C103" s="20" t="s">
        <v>52</v>
      </c>
      <c r="D103" s="88">
        <v>17019.2</v>
      </c>
      <c r="E103" s="88">
        <v>15934.4</v>
      </c>
      <c r="F103" s="88">
        <v>16593.2</v>
      </c>
      <c r="G103" s="88">
        <v>13342.4</v>
      </c>
      <c r="H103" s="88">
        <v>3500</v>
      </c>
      <c r="I103" s="88">
        <f t="shared" si="6"/>
        <v>0</v>
      </c>
      <c r="J103" s="88">
        <v>0</v>
      </c>
      <c r="K103" s="88">
        <f t="shared" si="7"/>
        <v>0</v>
      </c>
      <c r="L103" s="88">
        <f t="shared" si="2"/>
        <v>0</v>
      </c>
      <c r="M103" s="88">
        <v>0</v>
      </c>
      <c r="N103" s="88">
        <f t="shared" si="3"/>
        <v>0</v>
      </c>
      <c r="O103" s="88">
        <f t="shared" si="4"/>
        <v>0</v>
      </c>
      <c r="P103" s="88">
        <v>0</v>
      </c>
      <c r="Q103" s="88">
        <f t="shared" si="5"/>
        <v>0</v>
      </c>
      <c r="R103" s="21"/>
      <c r="S103" s="21"/>
      <c r="T103" s="21"/>
      <c r="U103" s="21"/>
      <c r="V103" s="72"/>
    </row>
    <row r="104" spans="1:22" ht="30">
      <c r="A104" s="90"/>
      <c r="B104" s="35" t="s">
        <v>165</v>
      </c>
      <c r="C104" s="20" t="s">
        <v>52</v>
      </c>
      <c r="D104" s="88">
        <v>795.5</v>
      </c>
      <c r="E104" s="88">
        <v>728.6</v>
      </c>
      <c r="F104" s="88">
        <v>982.4</v>
      </c>
      <c r="G104" s="88">
        <v>809.6</v>
      </c>
      <c r="H104" s="88">
        <v>3000</v>
      </c>
      <c r="I104" s="88">
        <f t="shared" si="6"/>
        <v>4257</v>
      </c>
      <c r="J104" s="88">
        <v>4300</v>
      </c>
      <c r="K104" s="88">
        <f t="shared" si="7"/>
        <v>4343</v>
      </c>
      <c r="L104" s="88">
        <f t="shared" si="2"/>
        <v>4306.5</v>
      </c>
      <c r="M104" s="88">
        <v>4350</v>
      </c>
      <c r="N104" s="88">
        <f t="shared" si="3"/>
        <v>4393.5</v>
      </c>
      <c r="O104" s="88">
        <f t="shared" si="4"/>
        <v>4306.5</v>
      </c>
      <c r="P104" s="88">
        <v>4350</v>
      </c>
      <c r="Q104" s="88">
        <f t="shared" si="5"/>
        <v>4393.5</v>
      </c>
      <c r="R104" s="21"/>
      <c r="S104" s="21"/>
      <c r="T104" s="21"/>
      <c r="U104" s="21"/>
      <c r="V104" s="72"/>
    </row>
    <row r="105" spans="1:22" ht="15">
      <c r="A105" s="90"/>
      <c r="B105" s="35" t="s">
        <v>164</v>
      </c>
      <c r="C105" s="20" t="s">
        <v>52</v>
      </c>
      <c r="D105" s="88">
        <v>12608.9</v>
      </c>
      <c r="E105" s="88">
        <v>12468.4</v>
      </c>
      <c r="F105" s="88">
        <v>13311</v>
      </c>
      <c r="G105" s="88">
        <v>14545.8</v>
      </c>
      <c r="H105" s="88">
        <v>9924</v>
      </c>
      <c r="I105" s="88">
        <f t="shared" si="6"/>
        <v>10310.85</v>
      </c>
      <c r="J105" s="88">
        <v>10415</v>
      </c>
      <c r="K105" s="88">
        <f t="shared" si="7"/>
        <v>10519.15</v>
      </c>
      <c r="L105" s="88">
        <f t="shared" si="2"/>
        <v>10429.65</v>
      </c>
      <c r="M105" s="88">
        <v>10535</v>
      </c>
      <c r="N105" s="88">
        <f t="shared" si="3"/>
        <v>10640.35</v>
      </c>
      <c r="O105" s="88">
        <f t="shared" si="4"/>
        <v>10429.65</v>
      </c>
      <c r="P105" s="88">
        <v>10535</v>
      </c>
      <c r="Q105" s="88">
        <f t="shared" si="5"/>
        <v>10640.35</v>
      </c>
      <c r="R105" s="21"/>
      <c r="S105" s="21"/>
      <c r="T105" s="21"/>
      <c r="U105" s="21"/>
      <c r="V105" s="72"/>
    </row>
    <row r="106" spans="1:22" ht="15">
      <c r="A106" s="91"/>
      <c r="B106" s="35" t="s">
        <v>161</v>
      </c>
      <c r="C106" s="20" t="s">
        <v>52</v>
      </c>
      <c r="D106" s="88" t="s">
        <v>191</v>
      </c>
      <c r="E106" s="88" t="s">
        <v>191</v>
      </c>
      <c r="F106" s="88" t="s">
        <v>191</v>
      </c>
      <c r="G106" s="88" t="s">
        <v>191</v>
      </c>
      <c r="H106" s="88" t="s">
        <v>191</v>
      </c>
      <c r="I106" s="88" t="s">
        <v>191</v>
      </c>
      <c r="J106" s="88" t="s">
        <v>191</v>
      </c>
      <c r="K106" s="88" t="s">
        <v>191</v>
      </c>
      <c r="L106" s="88" t="s">
        <v>191</v>
      </c>
      <c r="M106" s="88" t="s">
        <v>191</v>
      </c>
      <c r="N106" s="88" t="s">
        <v>191</v>
      </c>
      <c r="O106" s="88" t="s">
        <v>191</v>
      </c>
      <c r="P106" s="88" t="s">
        <v>191</v>
      </c>
      <c r="Q106" s="88" t="s">
        <v>191</v>
      </c>
      <c r="R106" s="21"/>
      <c r="S106" s="21"/>
      <c r="T106" s="21"/>
      <c r="U106" s="21"/>
      <c r="V106" s="72"/>
    </row>
    <row r="107" spans="1:22" ht="15">
      <c r="A107" s="56">
        <v>48</v>
      </c>
      <c r="B107" s="45" t="s">
        <v>118</v>
      </c>
      <c r="C107" s="20" t="s">
        <v>52</v>
      </c>
      <c r="D107" s="88">
        <v>40567.5</v>
      </c>
      <c r="E107" s="88">
        <v>36678.8</v>
      </c>
      <c r="F107" s="88">
        <v>36295.1</v>
      </c>
      <c r="G107" s="88">
        <v>42943.6</v>
      </c>
      <c r="H107" s="88">
        <v>24021.9</v>
      </c>
      <c r="I107" s="88">
        <f t="shared" si="6"/>
        <v>27755.64</v>
      </c>
      <c r="J107" s="88">
        <v>28036</v>
      </c>
      <c r="K107" s="88">
        <f t="shared" si="7"/>
        <v>28316.36</v>
      </c>
      <c r="L107" s="88">
        <f>M107-(M107*1%)</f>
        <v>27771.282</v>
      </c>
      <c r="M107" s="88">
        <v>28051.8</v>
      </c>
      <c r="N107" s="88">
        <f t="shared" si="3"/>
        <v>28332.318</v>
      </c>
      <c r="O107" s="88">
        <f>P107-(P107*1%)</f>
        <v>27786.627</v>
      </c>
      <c r="P107" s="88">
        <v>28067.3</v>
      </c>
      <c r="Q107" s="88">
        <f>P107+(P107*1%)</f>
        <v>28347.972999999998</v>
      </c>
      <c r="R107" s="21"/>
      <c r="S107" s="21"/>
      <c r="T107" s="21"/>
      <c r="U107" s="21"/>
      <c r="V107" s="72"/>
    </row>
    <row r="108" spans="1:22" ht="15">
      <c r="A108" s="44">
        <v>49</v>
      </c>
      <c r="B108" s="45" t="s">
        <v>166</v>
      </c>
      <c r="C108" s="20" t="s">
        <v>52</v>
      </c>
      <c r="D108" s="88">
        <v>673763.2</v>
      </c>
      <c r="E108" s="88">
        <v>722262.7</v>
      </c>
      <c r="F108" s="88">
        <v>821168</v>
      </c>
      <c r="G108" s="88">
        <v>882798</v>
      </c>
      <c r="H108" s="88">
        <v>869660.1</v>
      </c>
      <c r="I108" s="88">
        <v>859971.9</v>
      </c>
      <c r="J108" s="88">
        <v>860000</v>
      </c>
      <c r="K108" s="88">
        <f t="shared" si="7"/>
        <v>868600</v>
      </c>
      <c r="L108" s="88">
        <v>874737.3</v>
      </c>
      <c r="M108" s="88">
        <v>876000</v>
      </c>
      <c r="N108" s="88">
        <f t="shared" si="3"/>
        <v>884760</v>
      </c>
      <c r="O108" s="88">
        <v>888737.3</v>
      </c>
      <c r="P108" s="88">
        <v>890000</v>
      </c>
      <c r="Q108" s="88">
        <f>P108+(P108*1%)</f>
        <v>898900</v>
      </c>
      <c r="R108" s="21"/>
      <c r="S108" s="21"/>
      <c r="T108" s="21"/>
      <c r="U108" s="21"/>
      <c r="V108" s="72"/>
    </row>
    <row r="109" spans="1:22" ht="56.25" customHeight="1">
      <c r="A109" s="89">
        <v>50</v>
      </c>
      <c r="B109" s="45" t="s">
        <v>139</v>
      </c>
      <c r="C109" s="20" t="s">
        <v>52</v>
      </c>
      <c r="D109" s="88">
        <f aca="true" t="shared" si="8" ref="D109:I109">SUM(D110:D122)</f>
        <v>1025370.5</v>
      </c>
      <c r="E109" s="88">
        <f t="shared" si="8"/>
        <v>1091181.1</v>
      </c>
      <c r="F109" s="88">
        <f t="shared" si="8"/>
        <v>1218819.2000000002</v>
      </c>
      <c r="G109" s="88">
        <f t="shared" si="8"/>
        <v>1268895.1</v>
      </c>
      <c r="H109" s="88">
        <f t="shared" si="8"/>
        <v>1305882.1999999997</v>
      </c>
      <c r="I109" s="88">
        <f t="shared" si="8"/>
        <v>1249497.6</v>
      </c>
      <c r="J109" s="88">
        <f aca="true" t="shared" si="9" ref="J109:Q109">SUM(J110:J122)</f>
        <v>1253460.3000000003</v>
      </c>
      <c r="K109" s="88">
        <f t="shared" si="9"/>
        <v>1265994.9000000001</v>
      </c>
      <c r="L109" s="88">
        <f t="shared" si="9"/>
        <v>1282608.3</v>
      </c>
      <c r="M109" s="88">
        <f t="shared" si="9"/>
        <v>1287990.9</v>
      </c>
      <c r="N109" s="88">
        <f t="shared" si="9"/>
        <v>1300870.8</v>
      </c>
      <c r="O109" s="88">
        <f t="shared" si="9"/>
        <v>1315800.4</v>
      </c>
      <c r="P109" s="88">
        <f t="shared" si="9"/>
        <v>1321376.9000000001</v>
      </c>
      <c r="Q109" s="88">
        <f t="shared" si="9"/>
        <v>1334590.7000000002</v>
      </c>
      <c r="R109" s="21"/>
      <c r="S109" s="21"/>
      <c r="T109" s="21"/>
      <c r="U109" s="21"/>
      <c r="V109" s="72"/>
    </row>
    <row r="110" spans="1:22" ht="19.5" customHeight="1">
      <c r="A110" s="90"/>
      <c r="B110" s="35" t="s">
        <v>124</v>
      </c>
      <c r="C110" s="20" t="s">
        <v>52</v>
      </c>
      <c r="D110" s="88">
        <v>86978.5</v>
      </c>
      <c r="E110" s="88">
        <v>85681.6</v>
      </c>
      <c r="F110" s="88">
        <v>89163.3</v>
      </c>
      <c r="G110" s="88">
        <v>83529.8</v>
      </c>
      <c r="H110" s="88">
        <v>91222.8</v>
      </c>
      <c r="I110" s="88">
        <f>53625.7+19363</f>
        <v>72988.7</v>
      </c>
      <c r="J110" s="88">
        <f>54167.4+19363</f>
        <v>73530.4</v>
      </c>
      <c r="K110" s="88">
        <f>54709+19363</f>
        <v>74072</v>
      </c>
      <c r="L110" s="88">
        <f>56151.3+19341.5</f>
        <v>75492.8</v>
      </c>
      <c r="M110" s="88">
        <f>56718.5+19341.5</f>
        <v>76060</v>
      </c>
      <c r="N110" s="88">
        <f>57285.7+19341.5</f>
        <v>76627.2</v>
      </c>
      <c r="O110" s="88">
        <f>58793.4+19341.5</f>
        <v>78134.9</v>
      </c>
      <c r="P110" s="88">
        <f>59387.3+19341.5</f>
        <v>78728.8</v>
      </c>
      <c r="Q110" s="88">
        <f>59981.2+19341.5</f>
        <v>79322.7</v>
      </c>
      <c r="R110" s="21"/>
      <c r="S110" s="21"/>
      <c r="T110" s="21"/>
      <c r="U110" s="21"/>
      <c r="V110" s="72"/>
    </row>
    <row r="111" spans="1:22" ht="15">
      <c r="A111" s="90"/>
      <c r="B111" s="35" t="s">
        <v>125</v>
      </c>
      <c r="C111" s="20" t="s">
        <v>52</v>
      </c>
      <c r="D111" s="88">
        <v>0</v>
      </c>
      <c r="E111" s="88">
        <v>0</v>
      </c>
      <c r="F111" s="88">
        <v>0</v>
      </c>
      <c r="G111" s="88">
        <v>0</v>
      </c>
      <c r="H111" s="88">
        <v>0</v>
      </c>
      <c r="I111" s="88">
        <v>0</v>
      </c>
      <c r="J111" s="88">
        <v>0</v>
      </c>
      <c r="K111" s="88">
        <v>0</v>
      </c>
      <c r="L111" s="88">
        <v>0</v>
      </c>
      <c r="M111" s="88">
        <v>0</v>
      </c>
      <c r="N111" s="88">
        <v>0</v>
      </c>
      <c r="O111" s="88">
        <v>0</v>
      </c>
      <c r="P111" s="88">
        <v>0</v>
      </c>
      <c r="Q111" s="88">
        <v>0</v>
      </c>
      <c r="R111" s="21"/>
      <c r="S111" s="21"/>
      <c r="T111" s="21"/>
      <c r="U111" s="21"/>
      <c r="V111" s="72"/>
    </row>
    <row r="112" spans="1:22" ht="30">
      <c r="A112" s="90"/>
      <c r="B112" s="35" t="s">
        <v>126</v>
      </c>
      <c r="C112" s="20" t="s">
        <v>52</v>
      </c>
      <c r="D112" s="88">
        <v>9298</v>
      </c>
      <c r="E112" s="88">
        <v>9680.3</v>
      </c>
      <c r="F112" s="88">
        <v>11079.6</v>
      </c>
      <c r="G112" s="88">
        <v>12402.3</v>
      </c>
      <c r="H112" s="88">
        <v>11178.8</v>
      </c>
      <c r="I112" s="88">
        <f>7062.5+2153.6</f>
        <v>9216.1</v>
      </c>
      <c r="J112" s="88">
        <f>7133.9+2153.6</f>
        <v>9287.5</v>
      </c>
      <c r="K112" s="88">
        <f>7205.4+2153.6</f>
        <v>9359</v>
      </c>
      <c r="L112" s="88">
        <f>7395.2+1760.2</f>
        <v>9155.4</v>
      </c>
      <c r="M112" s="88">
        <f>7469.9+1760.2</f>
        <v>9230.1</v>
      </c>
      <c r="N112" s="88">
        <f>7544.6+1790.2</f>
        <v>9334.800000000001</v>
      </c>
      <c r="O112" s="88">
        <f>7743.4+1760.2</f>
        <v>9503.6</v>
      </c>
      <c r="P112" s="88">
        <f>7821.3+2000</f>
        <v>9821.3</v>
      </c>
      <c r="Q112" s="88">
        <f>7899.6+2200</f>
        <v>10099.6</v>
      </c>
      <c r="R112" s="21"/>
      <c r="S112" s="21"/>
      <c r="T112" s="21"/>
      <c r="U112" s="21"/>
      <c r="V112" s="72"/>
    </row>
    <row r="113" spans="1:22" ht="15">
      <c r="A113" s="90"/>
      <c r="B113" s="35" t="s">
        <v>127</v>
      </c>
      <c r="C113" s="20" t="s">
        <v>52</v>
      </c>
      <c r="D113" s="88">
        <v>19495.4</v>
      </c>
      <c r="E113" s="88">
        <v>22366.4</v>
      </c>
      <c r="F113" s="88">
        <v>28965.4</v>
      </c>
      <c r="G113" s="88">
        <v>33521.3</v>
      </c>
      <c r="H113" s="88">
        <v>45912.1</v>
      </c>
      <c r="I113" s="88">
        <f>14326+22902.7</f>
        <v>37228.7</v>
      </c>
      <c r="J113" s="88">
        <f>14470.7+22902.7</f>
        <v>37373.4</v>
      </c>
      <c r="K113" s="88">
        <f>14615.4+22902.7</f>
        <v>37518.1</v>
      </c>
      <c r="L113" s="88">
        <f>15000.7+22913.2</f>
        <v>37913.9</v>
      </c>
      <c r="M113" s="88">
        <f>15152.2+22913.2</f>
        <v>38065.4</v>
      </c>
      <c r="N113" s="88">
        <f>15303.7+22913.2</f>
        <v>38216.9</v>
      </c>
      <c r="O113" s="88">
        <f>15706.5+22913.2</f>
        <v>38619.7</v>
      </c>
      <c r="P113" s="88">
        <f>15865.2+22913</f>
        <v>38778.2</v>
      </c>
      <c r="Q113" s="88">
        <f>16023.8+23913.2</f>
        <v>39937</v>
      </c>
      <c r="R113" s="21"/>
      <c r="S113" s="21"/>
      <c r="T113" s="21"/>
      <c r="U113" s="21"/>
      <c r="V113" s="72"/>
    </row>
    <row r="114" spans="1:22" ht="15">
      <c r="A114" s="90"/>
      <c r="B114" s="35" t="s">
        <v>128</v>
      </c>
      <c r="C114" s="20" t="s">
        <v>52</v>
      </c>
      <c r="D114" s="88">
        <v>77810.3</v>
      </c>
      <c r="E114" s="88">
        <v>76577.6</v>
      </c>
      <c r="F114" s="88">
        <v>110828.2</v>
      </c>
      <c r="G114" s="88">
        <v>100486.9</v>
      </c>
      <c r="H114" s="88">
        <v>111418.9</v>
      </c>
      <c r="I114" s="88">
        <f>44647.8+93176.2</f>
        <v>137824</v>
      </c>
      <c r="J114" s="88">
        <f>45098.8+93176.2</f>
        <v>138275</v>
      </c>
      <c r="K114" s="88">
        <f>45549.7+93176.2+628.1</f>
        <v>139354</v>
      </c>
      <c r="L114" s="88">
        <f>46750.5+93176.2</f>
        <v>139926.7</v>
      </c>
      <c r="M114" s="88">
        <f>47222.8+93176.2</f>
        <v>140399</v>
      </c>
      <c r="N114" s="88">
        <f>47695+95176.2</f>
        <v>142871.2</v>
      </c>
      <c r="O114" s="88">
        <f>48950.3+93176.2</f>
        <v>142126.5</v>
      </c>
      <c r="P114" s="88">
        <f>49444.8+93200</f>
        <v>142644.8</v>
      </c>
      <c r="Q114" s="88">
        <f>49939.2+94000</f>
        <v>143939.2</v>
      </c>
      <c r="R114" s="21"/>
      <c r="S114" s="21"/>
      <c r="T114" s="21"/>
      <c r="U114" s="21"/>
      <c r="V114" s="72"/>
    </row>
    <row r="115" spans="1:22" ht="15">
      <c r="A115" s="90"/>
      <c r="B115" s="35" t="s">
        <v>129</v>
      </c>
      <c r="C115" s="20" t="s">
        <v>52</v>
      </c>
      <c r="D115" s="88">
        <v>899.7</v>
      </c>
      <c r="E115" s="88">
        <v>799.7</v>
      </c>
      <c r="F115" s="88">
        <v>800</v>
      </c>
      <c r="G115" s="88">
        <v>800</v>
      </c>
      <c r="H115" s="88">
        <v>805</v>
      </c>
      <c r="I115" s="88">
        <f>631.8</f>
        <v>631.8</v>
      </c>
      <c r="J115" s="88">
        <v>638.1</v>
      </c>
      <c r="K115" s="88">
        <v>644.5</v>
      </c>
      <c r="L115" s="88">
        <v>661.5</v>
      </c>
      <c r="M115" s="88">
        <v>668.2</v>
      </c>
      <c r="N115" s="88">
        <v>674.9</v>
      </c>
      <c r="O115" s="88">
        <v>692.6</v>
      </c>
      <c r="P115" s="88">
        <v>699.6</v>
      </c>
      <c r="Q115" s="88">
        <v>706.6</v>
      </c>
      <c r="R115" s="21"/>
      <c r="S115" s="21"/>
      <c r="T115" s="21"/>
      <c r="U115" s="21"/>
      <c r="V115" s="72"/>
    </row>
    <row r="116" spans="1:22" ht="15">
      <c r="A116" s="90"/>
      <c r="B116" s="35" t="s">
        <v>130</v>
      </c>
      <c r="C116" s="20" t="s">
        <v>52</v>
      </c>
      <c r="D116" s="88">
        <v>550011.4</v>
      </c>
      <c r="E116" s="88">
        <v>555158.8</v>
      </c>
      <c r="F116" s="88">
        <v>607971.4</v>
      </c>
      <c r="G116" s="88">
        <v>639782.8</v>
      </c>
      <c r="H116" s="88">
        <v>657860.7</v>
      </c>
      <c r="I116" s="88">
        <f>182843.5+425000</f>
        <v>607843.5</v>
      </c>
      <c r="J116" s="88">
        <f>184690.4+425000</f>
        <v>609690.4</v>
      </c>
      <c r="K116" s="88">
        <f>186537.4+429000</f>
        <v>615537.4</v>
      </c>
      <c r="L116" s="88">
        <f>191454.8+436000</f>
        <v>627454.8</v>
      </c>
      <c r="M116" s="88">
        <f>193388.7+436000</f>
        <v>629388.7</v>
      </c>
      <c r="N116" s="88">
        <f>195322.6+439000</f>
        <v>634322.6</v>
      </c>
      <c r="O116" s="88">
        <f>200463.6+450000</f>
        <v>650463.6</v>
      </c>
      <c r="P116" s="88">
        <f>202488.5+450000</f>
        <v>652488.5</v>
      </c>
      <c r="Q116" s="88">
        <f>204513.4+455000</f>
        <v>659513.4</v>
      </c>
      <c r="R116" s="21"/>
      <c r="S116" s="21"/>
      <c r="T116" s="21"/>
      <c r="U116" s="21"/>
      <c r="V116" s="72"/>
    </row>
    <row r="117" spans="1:22" ht="15">
      <c r="A117" s="90"/>
      <c r="B117" s="35" t="s">
        <v>131</v>
      </c>
      <c r="C117" s="20" t="s">
        <v>52</v>
      </c>
      <c r="D117" s="88">
        <v>22816.7</v>
      </c>
      <c r="E117" s="88">
        <v>32960.3</v>
      </c>
      <c r="F117" s="88">
        <v>33317.8</v>
      </c>
      <c r="G117" s="88">
        <v>45083</v>
      </c>
      <c r="H117" s="88">
        <v>35237.2</v>
      </c>
      <c r="I117" s="88">
        <f>27080.8+4342.3</f>
        <v>31423.1</v>
      </c>
      <c r="J117" s="88">
        <f>27354.4+4342.3+28.1</f>
        <v>31724.8</v>
      </c>
      <c r="K117" s="88">
        <f>27627.9+4342.3</f>
        <v>31970.2</v>
      </c>
      <c r="L117" s="88">
        <v>28356.3</v>
      </c>
      <c r="M117" s="88">
        <f>28642.7+1000</f>
        <v>29642.7</v>
      </c>
      <c r="N117" s="88">
        <f>28929.1+2000</f>
        <v>30929.1</v>
      </c>
      <c r="O117" s="88">
        <v>29690.5</v>
      </c>
      <c r="P117" s="88">
        <v>29990.5</v>
      </c>
      <c r="Q117" s="88">
        <f>30290.4</f>
        <v>30290.4</v>
      </c>
      <c r="R117" s="21"/>
      <c r="S117" s="21"/>
      <c r="T117" s="21"/>
      <c r="U117" s="21"/>
      <c r="V117" s="72"/>
    </row>
    <row r="118" spans="1:22" ht="15">
      <c r="A118" s="90"/>
      <c r="B118" s="35" t="s">
        <v>132</v>
      </c>
      <c r="C118" s="20" t="s">
        <v>52</v>
      </c>
      <c r="D118" s="88">
        <v>100</v>
      </c>
      <c r="E118" s="88">
        <v>100</v>
      </c>
      <c r="F118" s="88">
        <v>400</v>
      </c>
      <c r="G118" s="88">
        <v>100</v>
      </c>
      <c r="H118" s="88">
        <v>100</v>
      </c>
      <c r="I118" s="88">
        <v>78.5</v>
      </c>
      <c r="J118" s="88">
        <v>79.3</v>
      </c>
      <c r="K118" s="88">
        <v>80.1</v>
      </c>
      <c r="L118" s="88">
        <v>82.2</v>
      </c>
      <c r="M118" s="88">
        <v>83</v>
      </c>
      <c r="N118" s="88">
        <v>83.8</v>
      </c>
      <c r="O118" s="88">
        <v>86</v>
      </c>
      <c r="P118" s="88">
        <v>86.9</v>
      </c>
      <c r="Q118" s="88">
        <v>90</v>
      </c>
      <c r="R118" s="21"/>
      <c r="S118" s="21"/>
      <c r="T118" s="21"/>
      <c r="U118" s="21"/>
      <c r="V118" s="72"/>
    </row>
    <row r="119" spans="1:22" ht="15">
      <c r="A119" s="90"/>
      <c r="B119" s="35" t="s">
        <v>133</v>
      </c>
      <c r="C119" s="20" t="s">
        <v>52</v>
      </c>
      <c r="D119" s="88">
        <v>221149.4</v>
      </c>
      <c r="E119" s="88">
        <v>248990</v>
      </c>
      <c r="F119" s="88">
        <v>251932</v>
      </c>
      <c r="G119" s="88">
        <v>268143.5</v>
      </c>
      <c r="H119" s="88">
        <v>288352.8</v>
      </c>
      <c r="I119" s="88">
        <f>12837.1+280000</f>
        <v>292837.1</v>
      </c>
      <c r="J119" s="88">
        <f>12966.8+280000</f>
        <v>292966.8</v>
      </c>
      <c r="K119" s="88">
        <f>13096.4+284000</f>
        <v>297096.4</v>
      </c>
      <c r="L119" s="88">
        <f>13441.7+288412.2</f>
        <v>301853.9</v>
      </c>
      <c r="M119" s="88">
        <f>13577.5+288412.2+262.7</f>
        <v>302252.4</v>
      </c>
      <c r="N119" s="88">
        <f>13713.2+288412.2+2992.7</f>
        <v>305118.10000000003</v>
      </c>
      <c r="O119" s="88">
        <f>14074.2+288412.2</f>
        <v>302486.4</v>
      </c>
      <c r="P119" s="88">
        <f>14216.5+288412.2+999.3</f>
        <v>303628</v>
      </c>
      <c r="Q119" s="88">
        <f>14358.5+289000+2284.7</f>
        <v>305643.2</v>
      </c>
      <c r="R119" s="21"/>
      <c r="S119" s="21"/>
      <c r="T119" s="21"/>
      <c r="U119" s="21"/>
      <c r="V119" s="72"/>
    </row>
    <row r="120" spans="1:22" ht="15">
      <c r="A120" s="90"/>
      <c r="B120" s="35" t="s">
        <v>134</v>
      </c>
      <c r="C120" s="20" t="s">
        <v>52</v>
      </c>
      <c r="D120" s="88">
        <v>36611.1</v>
      </c>
      <c r="E120" s="88">
        <v>58631.4</v>
      </c>
      <c r="F120" s="88">
        <v>84161.5</v>
      </c>
      <c r="G120" s="88">
        <v>84845.5</v>
      </c>
      <c r="H120" s="88">
        <v>63593.9</v>
      </c>
      <c r="I120" s="88">
        <f>46235+13034.1</f>
        <v>59269.1</v>
      </c>
      <c r="J120" s="88">
        <f>46702+13034.1</f>
        <v>59736.1</v>
      </c>
      <c r="K120" s="88">
        <f>47169+13034.1</f>
        <v>60203.1</v>
      </c>
      <c r="L120" s="88">
        <f>48412.5+13134</f>
        <v>61546.5</v>
      </c>
      <c r="M120" s="88">
        <f>48901.4+13134</f>
        <v>62035.4</v>
      </c>
      <c r="N120" s="88">
        <f>49390.5+13134</f>
        <v>62524.5</v>
      </c>
      <c r="O120" s="88">
        <f>50690.5+13134</f>
        <v>63824.5</v>
      </c>
      <c r="P120" s="88">
        <f>51202.5+13134</f>
        <v>64336.5</v>
      </c>
      <c r="Q120" s="88">
        <f>51714.6+13134</f>
        <v>64848.6</v>
      </c>
      <c r="R120" s="21"/>
      <c r="S120" s="21"/>
      <c r="T120" s="21"/>
      <c r="U120" s="21"/>
      <c r="V120" s="72"/>
    </row>
    <row r="121" spans="1:22" ht="15">
      <c r="A121" s="90"/>
      <c r="B121" s="35" t="s">
        <v>135</v>
      </c>
      <c r="C121" s="20" t="s">
        <v>52</v>
      </c>
      <c r="D121" s="88">
        <v>200</v>
      </c>
      <c r="E121" s="88">
        <v>235</v>
      </c>
      <c r="F121" s="88">
        <v>200</v>
      </c>
      <c r="G121" s="88">
        <v>200</v>
      </c>
      <c r="H121" s="88">
        <v>200</v>
      </c>
      <c r="I121" s="88">
        <v>157</v>
      </c>
      <c r="J121" s="88">
        <v>158.5</v>
      </c>
      <c r="K121" s="88">
        <v>160.1</v>
      </c>
      <c r="L121" s="88">
        <v>164.3</v>
      </c>
      <c r="M121" s="88">
        <v>166</v>
      </c>
      <c r="N121" s="88">
        <v>167.7</v>
      </c>
      <c r="O121" s="88">
        <v>172.1</v>
      </c>
      <c r="P121" s="88">
        <v>173.8</v>
      </c>
      <c r="Q121" s="88">
        <v>200</v>
      </c>
      <c r="R121" s="21"/>
      <c r="S121" s="21"/>
      <c r="T121" s="21"/>
      <c r="U121" s="21"/>
      <c r="V121" s="72"/>
    </row>
    <row r="122" spans="1:22" ht="18.75" customHeight="1">
      <c r="A122" s="91"/>
      <c r="B122" s="35" t="s">
        <v>136</v>
      </c>
      <c r="C122" s="20" t="s">
        <v>52</v>
      </c>
      <c r="D122" s="88">
        <v>0</v>
      </c>
      <c r="E122" s="88">
        <v>0</v>
      </c>
      <c r="F122" s="88">
        <v>0</v>
      </c>
      <c r="G122" s="88">
        <v>0</v>
      </c>
      <c r="H122" s="88">
        <v>0</v>
      </c>
      <c r="I122" s="88">
        <v>0</v>
      </c>
      <c r="J122" s="88">
        <v>0</v>
      </c>
      <c r="K122" s="88">
        <v>0</v>
      </c>
      <c r="L122" s="88">
        <v>0</v>
      </c>
      <c r="M122" s="88">
        <v>0</v>
      </c>
      <c r="N122" s="88">
        <v>0</v>
      </c>
      <c r="O122" s="88">
        <v>0</v>
      </c>
      <c r="P122" s="88">
        <v>0</v>
      </c>
      <c r="Q122" s="88">
        <v>0</v>
      </c>
      <c r="R122" s="21"/>
      <c r="S122" s="21"/>
      <c r="T122" s="21"/>
      <c r="U122" s="21"/>
      <c r="V122" s="72"/>
    </row>
    <row r="123" spans="1:22" ht="52.5" customHeight="1">
      <c r="A123" s="56">
        <v>51</v>
      </c>
      <c r="B123" s="45" t="s">
        <v>143</v>
      </c>
      <c r="C123" s="20" t="s">
        <v>52</v>
      </c>
      <c r="D123" s="88">
        <f>D95-D109</f>
        <v>-8151.600000000093</v>
      </c>
      <c r="E123" s="88">
        <f aca="true" t="shared" si="10" ref="E123:Q123">E95-E109</f>
        <v>9145.799999999814</v>
      </c>
      <c r="F123" s="88">
        <f t="shared" si="10"/>
        <v>-18948.000000000233</v>
      </c>
      <c r="G123" s="88">
        <f t="shared" si="10"/>
        <v>22040.5</v>
      </c>
      <c r="H123" s="88">
        <f t="shared" si="10"/>
        <v>-26504.099999999627</v>
      </c>
      <c r="I123" s="88">
        <f t="shared" si="10"/>
        <v>-0.003000000026077032</v>
      </c>
      <c r="J123" s="88">
        <f t="shared" si="10"/>
        <v>0</v>
      </c>
      <c r="K123" s="88">
        <f t="shared" si="10"/>
        <v>0.0029999997932463884</v>
      </c>
      <c r="L123" s="88">
        <f t="shared" si="10"/>
        <v>-0.009000000078231096</v>
      </c>
      <c r="M123" s="88">
        <f t="shared" si="10"/>
        <v>0</v>
      </c>
      <c r="N123" s="88">
        <f t="shared" si="10"/>
        <v>0.008999999845400453</v>
      </c>
      <c r="O123" s="88">
        <f t="shared" si="10"/>
        <v>0.030999999959021807</v>
      </c>
      <c r="P123" s="88">
        <f t="shared" si="10"/>
        <v>0</v>
      </c>
      <c r="Q123" s="88">
        <f t="shared" si="10"/>
        <v>-0.03100000019185245</v>
      </c>
      <c r="R123" s="21"/>
      <c r="S123" s="21"/>
      <c r="T123" s="21"/>
      <c r="U123" s="21"/>
      <c r="V123" s="72"/>
    </row>
    <row r="124" spans="1:22" ht="36" customHeight="1">
      <c r="A124" s="56">
        <v>52</v>
      </c>
      <c r="B124" s="45" t="s">
        <v>140</v>
      </c>
      <c r="C124" s="20" t="s">
        <v>52</v>
      </c>
      <c r="D124" s="21">
        <v>0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  <c r="Q124" s="21">
        <v>0</v>
      </c>
      <c r="R124" s="21"/>
      <c r="S124" s="21"/>
      <c r="T124" s="21"/>
      <c r="U124" s="21"/>
      <c r="V124" s="72"/>
    </row>
    <row r="125" spans="1:17" ht="21" customHeight="1">
      <c r="A125" s="92">
        <v>53</v>
      </c>
      <c r="B125" s="129" t="s">
        <v>188</v>
      </c>
      <c r="C125" s="52" t="s">
        <v>189</v>
      </c>
      <c r="D125" s="20">
        <v>2252.8</v>
      </c>
      <c r="E125" s="20">
        <v>2410.3</v>
      </c>
      <c r="F125" s="20">
        <v>2502.2</v>
      </c>
      <c r="G125" s="20">
        <v>2307.9</v>
      </c>
      <c r="H125" s="20">
        <v>2554.8</v>
      </c>
      <c r="I125" s="20">
        <v>2651.6</v>
      </c>
      <c r="J125" s="20">
        <v>2653.2</v>
      </c>
      <c r="K125" s="20">
        <v>2655.3</v>
      </c>
      <c r="L125" s="20">
        <v>2757.6</v>
      </c>
      <c r="M125" s="20">
        <v>2758.2</v>
      </c>
      <c r="N125" s="20">
        <v>2760.2</v>
      </c>
      <c r="O125" s="20">
        <v>2873.5</v>
      </c>
      <c r="P125" s="20">
        <v>2875</v>
      </c>
      <c r="Q125" s="20">
        <v>2778.9</v>
      </c>
    </row>
    <row r="126" spans="1:20" ht="35.25" customHeight="1">
      <c r="A126" s="92"/>
      <c r="B126" s="130"/>
      <c r="C126" s="2" t="s">
        <v>41</v>
      </c>
      <c r="D126" s="20">
        <v>114.7</v>
      </c>
      <c r="E126" s="20">
        <v>104.9</v>
      </c>
      <c r="F126" s="20">
        <v>104.4</v>
      </c>
      <c r="G126" s="20">
        <v>93.6</v>
      </c>
      <c r="H126" s="20">
        <v>105.7</v>
      </c>
      <c r="I126" s="20">
        <v>100.4</v>
      </c>
      <c r="J126" s="20">
        <v>100.7</v>
      </c>
      <c r="K126" s="74">
        <f>K125/H125*100</f>
        <v>103.93377172381399</v>
      </c>
      <c r="L126" s="20">
        <v>100</v>
      </c>
      <c r="M126" s="20">
        <v>100.2</v>
      </c>
      <c r="N126" s="74">
        <f>N125/K125*100</f>
        <v>103.95058938726321</v>
      </c>
      <c r="O126" s="20">
        <v>99.9</v>
      </c>
      <c r="P126" s="20">
        <v>100.2</v>
      </c>
      <c r="Q126" s="74">
        <f>Q125/N125*100</f>
        <v>100.67748713861316</v>
      </c>
      <c r="R126" s="86"/>
      <c r="S126" s="86"/>
      <c r="T126" s="86"/>
    </row>
  </sheetData>
  <sheetProtection/>
  <mergeCells count="61">
    <mergeCell ref="A125:A126"/>
    <mergeCell ref="B125:B126"/>
    <mergeCell ref="S6:U6"/>
    <mergeCell ref="A77:B77"/>
    <mergeCell ref="A81:A92"/>
    <mergeCell ref="A58:A59"/>
    <mergeCell ref="B58:B59"/>
    <mergeCell ref="A60:B60"/>
    <mergeCell ref="B70:B71"/>
    <mergeCell ref="A49:A50"/>
    <mergeCell ref="B49:B50"/>
    <mergeCell ref="A94:B94"/>
    <mergeCell ref="A97:A106"/>
    <mergeCell ref="A109:A122"/>
    <mergeCell ref="B72:B73"/>
    <mergeCell ref="A75:A76"/>
    <mergeCell ref="B75:B76"/>
    <mergeCell ref="A63:A73"/>
    <mergeCell ref="B63:B64"/>
    <mergeCell ref="B66:B67"/>
    <mergeCell ref="B68:B69"/>
    <mergeCell ref="A52:A53"/>
    <mergeCell ref="B52:B53"/>
    <mergeCell ref="A54:B54"/>
    <mergeCell ref="A55:A56"/>
    <mergeCell ref="B55:B56"/>
    <mergeCell ref="A61:A62"/>
    <mergeCell ref="B61:B62"/>
    <mergeCell ref="A39:B39"/>
    <mergeCell ref="A43:A44"/>
    <mergeCell ref="B43:B44"/>
    <mergeCell ref="A45:B45"/>
    <mergeCell ref="A21:A22"/>
    <mergeCell ref="B21:B22"/>
    <mergeCell ref="A24:B24"/>
    <mergeCell ref="A25:A26"/>
    <mergeCell ref="B25:B26"/>
    <mergeCell ref="A12:A13"/>
    <mergeCell ref="B12:B13"/>
    <mergeCell ref="A15:A16"/>
    <mergeCell ref="B15:B16"/>
    <mergeCell ref="A18:A19"/>
    <mergeCell ref="B18:B19"/>
    <mergeCell ref="A9:B9"/>
    <mergeCell ref="L6:N6"/>
    <mergeCell ref="A10:A11"/>
    <mergeCell ref="B10:B11"/>
    <mergeCell ref="D6:D8"/>
    <mergeCell ref="E6:E8"/>
    <mergeCell ref="G6:G8"/>
    <mergeCell ref="F6:F8"/>
    <mergeCell ref="A5:A8"/>
    <mergeCell ref="B2:T2"/>
    <mergeCell ref="B3:T3"/>
    <mergeCell ref="O6:Q6"/>
    <mergeCell ref="B1:Q1"/>
    <mergeCell ref="I6:K6"/>
    <mergeCell ref="B5:B8"/>
    <mergeCell ref="C5:C8"/>
    <mergeCell ref="H6:H8"/>
    <mergeCell ref="I5:V5"/>
  </mergeCells>
  <printOptions/>
  <pageMargins left="0.3937007874015748" right="0.1968503937007874" top="0.3937007874015748" bottom="0.1968503937007874" header="0" footer="0"/>
  <pageSetup fitToHeight="0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8"/>
  <sheetViews>
    <sheetView zoomScale="70" zoomScaleNormal="70" zoomScalePageLayoutView="0" workbookViewId="0" topLeftCell="A1">
      <selection activeCell="A1" sqref="A1:IV16384"/>
    </sheetView>
  </sheetViews>
  <sheetFormatPr defaultColWidth="9.00390625" defaultRowHeight="12.75"/>
  <cols>
    <col min="1" max="1" width="6.375" style="14" customWidth="1"/>
    <col min="2" max="2" width="55.75390625" style="6" customWidth="1"/>
    <col min="3" max="3" width="24.625" style="8" customWidth="1"/>
    <col min="4" max="8" width="10.375" style="6" customWidth="1"/>
    <col min="9" max="9" width="15.25390625" style="6" customWidth="1"/>
    <col min="10" max="10" width="10.625" style="6" customWidth="1"/>
    <col min="11" max="11" width="9.00390625" style="6" customWidth="1"/>
    <col min="12" max="12" width="14.625" style="6" customWidth="1"/>
    <col min="13" max="13" width="10.875" style="6" customWidth="1"/>
    <col min="14" max="14" width="10.25390625" style="6" customWidth="1"/>
    <col min="15" max="15" width="14.625" style="6" customWidth="1"/>
    <col min="16" max="16" width="11.375" style="6" customWidth="1"/>
    <col min="17" max="17" width="10.00390625" style="6" customWidth="1"/>
    <col min="18" max="18" width="14.75390625" style="6" customWidth="1"/>
    <col min="19" max="20" width="9.125" style="6" customWidth="1"/>
    <col min="21" max="21" width="13.875" style="6" customWidth="1"/>
    <col min="22" max="23" width="9.125" style="6" customWidth="1"/>
    <col min="24" max="24" width="14.125" style="6" customWidth="1"/>
    <col min="25" max="16384" width="9.125" style="6" customWidth="1"/>
  </cols>
  <sheetData>
    <row r="1" spans="2:17" ht="11.25" customHeight="1"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2:25" ht="25.5" customHeight="1">
      <c r="B2" s="134" t="s">
        <v>101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</row>
    <row r="3" spans="2:17" ht="6.75" customHeight="1"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</row>
    <row r="4" spans="2:25" ht="21.75" customHeight="1">
      <c r="B4" s="135" t="s">
        <v>74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</row>
    <row r="6" spans="1:26" ht="19.5" customHeight="1">
      <c r="A6" s="136" t="s">
        <v>91</v>
      </c>
      <c r="B6" s="112" t="s">
        <v>0</v>
      </c>
      <c r="C6" s="112" t="s">
        <v>1</v>
      </c>
      <c r="D6" s="4" t="s">
        <v>2</v>
      </c>
      <c r="E6" s="4" t="s">
        <v>2</v>
      </c>
      <c r="F6" s="4" t="s">
        <v>2</v>
      </c>
      <c r="G6" s="4" t="s">
        <v>2</v>
      </c>
      <c r="H6" s="4" t="s">
        <v>3</v>
      </c>
      <c r="I6" s="112" t="s">
        <v>4</v>
      </c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</row>
    <row r="7" spans="1:26" ht="15">
      <c r="A7" s="137"/>
      <c r="B7" s="112"/>
      <c r="C7" s="112"/>
      <c r="D7" s="112">
        <v>2014</v>
      </c>
      <c r="E7" s="112">
        <v>2015</v>
      </c>
      <c r="F7" s="112">
        <v>2016</v>
      </c>
      <c r="G7" s="112">
        <v>2017</v>
      </c>
      <c r="H7" s="112">
        <v>2018</v>
      </c>
      <c r="I7" s="115">
        <v>2019</v>
      </c>
      <c r="J7" s="116"/>
      <c r="K7" s="117"/>
      <c r="L7" s="115">
        <v>2020</v>
      </c>
      <c r="M7" s="116"/>
      <c r="N7" s="117"/>
      <c r="O7" s="118">
        <v>2021</v>
      </c>
      <c r="P7" s="119"/>
      <c r="Q7" s="120"/>
      <c r="R7" s="115">
        <v>2022</v>
      </c>
      <c r="S7" s="116"/>
      <c r="T7" s="117"/>
      <c r="U7" s="115">
        <v>2023</v>
      </c>
      <c r="V7" s="116"/>
      <c r="W7" s="117"/>
      <c r="X7" s="118">
        <v>2024</v>
      </c>
      <c r="Y7" s="119"/>
      <c r="Z7" s="120"/>
    </row>
    <row r="8" spans="1:26" ht="35.25" customHeight="1">
      <c r="A8" s="138"/>
      <c r="B8" s="112"/>
      <c r="C8" s="112"/>
      <c r="D8" s="112"/>
      <c r="E8" s="112"/>
      <c r="F8" s="112"/>
      <c r="G8" s="112"/>
      <c r="H8" s="112"/>
      <c r="I8" s="25" t="s">
        <v>98</v>
      </c>
      <c r="J8" s="25" t="s">
        <v>99</v>
      </c>
      <c r="K8" s="25" t="s">
        <v>100</v>
      </c>
      <c r="L8" s="25" t="s">
        <v>98</v>
      </c>
      <c r="M8" s="25" t="s">
        <v>99</v>
      </c>
      <c r="N8" s="25" t="s">
        <v>100</v>
      </c>
      <c r="O8" s="25" t="s">
        <v>98</v>
      </c>
      <c r="P8" s="25" t="s">
        <v>99</v>
      </c>
      <c r="Q8" s="25" t="s">
        <v>100</v>
      </c>
      <c r="R8" s="25" t="s">
        <v>98</v>
      </c>
      <c r="S8" s="25" t="s">
        <v>99</v>
      </c>
      <c r="T8" s="25" t="s">
        <v>100</v>
      </c>
      <c r="U8" s="25" t="s">
        <v>98</v>
      </c>
      <c r="V8" s="25" t="s">
        <v>99</v>
      </c>
      <c r="W8" s="25" t="s">
        <v>100</v>
      </c>
      <c r="X8" s="25" t="s">
        <v>98</v>
      </c>
      <c r="Y8" s="25" t="s">
        <v>99</v>
      </c>
      <c r="Z8" s="25" t="s">
        <v>100</v>
      </c>
    </row>
    <row r="9" spans="1:26" ht="24.75" customHeight="1">
      <c r="A9" s="154" t="s">
        <v>5</v>
      </c>
      <c r="B9" s="155"/>
      <c r="C9" s="2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">
      <c r="A10" s="144">
        <v>1</v>
      </c>
      <c r="B10" s="131" t="s">
        <v>42</v>
      </c>
      <c r="C10" s="2" t="s">
        <v>12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7"/>
      <c r="O10" s="7"/>
      <c r="P10" s="7"/>
      <c r="Q10" s="7"/>
      <c r="R10" s="3"/>
      <c r="S10" s="3"/>
      <c r="T10" s="3"/>
      <c r="U10" s="3"/>
      <c r="V10" s="3"/>
      <c r="W10" s="7"/>
      <c r="X10" s="7"/>
      <c r="Y10" s="7"/>
      <c r="Z10" s="7"/>
    </row>
    <row r="11" spans="1:26" ht="15">
      <c r="A11" s="144"/>
      <c r="B11" s="131"/>
      <c r="C11" s="2" t="s">
        <v>6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7"/>
      <c r="O11" s="7"/>
      <c r="P11" s="7"/>
      <c r="Q11" s="7"/>
      <c r="R11" s="3"/>
      <c r="S11" s="3"/>
      <c r="T11" s="3"/>
      <c r="U11" s="3"/>
      <c r="V11" s="3"/>
      <c r="W11" s="7"/>
      <c r="X11" s="7"/>
      <c r="Y11" s="7"/>
      <c r="Z11" s="7"/>
    </row>
    <row r="12" spans="1:26" ht="24" customHeight="1">
      <c r="A12" s="2">
        <v>2</v>
      </c>
      <c r="B12" s="1" t="s">
        <v>44</v>
      </c>
      <c r="C12" s="2" t="s">
        <v>45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7"/>
      <c r="O12" s="7"/>
      <c r="P12" s="7"/>
      <c r="Q12" s="7"/>
      <c r="R12" s="3"/>
      <c r="S12" s="3"/>
      <c r="T12" s="3"/>
      <c r="U12" s="3"/>
      <c r="V12" s="3"/>
      <c r="W12" s="7"/>
      <c r="X12" s="7"/>
      <c r="Y12" s="7"/>
      <c r="Z12" s="7"/>
    </row>
    <row r="13" spans="1:26" ht="15">
      <c r="A13" s="144">
        <v>3</v>
      </c>
      <c r="B13" s="131" t="s">
        <v>14</v>
      </c>
      <c r="C13" s="2" t="s">
        <v>12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7"/>
      <c r="O13" s="7"/>
      <c r="P13" s="7"/>
      <c r="Q13" s="7"/>
      <c r="R13" s="3"/>
      <c r="S13" s="3"/>
      <c r="T13" s="3"/>
      <c r="U13" s="3"/>
      <c r="V13" s="3"/>
      <c r="W13" s="7"/>
      <c r="X13" s="7"/>
      <c r="Y13" s="7"/>
      <c r="Z13" s="7"/>
    </row>
    <row r="14" spans="1:26" ht="15">
      <c r="A14" s="144"/>
      <c r="B14" s="131"/>
      <c r="C14" s="2" t="s">
        <v>6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7"/>
      <c r="O14" s="7"/>
      <c r="P14" s="7"/>
      <c r="Q14" s="7"/>
      <c r="R14" s="3"/>
      <c r="S14" s="3"/>
      <c r="T14" s="3"/>
      <c r="U14" s="3"/>
      <c r="V14" s="3"/>
      <c r="W14" s="7"/>
      <c r="X14" s="7"/>
      <c r="Y14" s="7"/>
      <c r="Z14" s="7"/>
    </row>
    <row r="15" spans="1:26" ht="30">
      <c r="A15" s="2">
        <v>4</v>
      </c>
      <c r="B15" s="1" t="s">
        <v>46</v>
      </c>
      <c r="C15" s="2" t="s">
        <v>47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7"/>
      <c r="O15" s="7"/>
      <c r="P15" s="7"/>
      <c r="Q15" s="7"/>
      <c r="R15" s="3"/>
      <c r="S15" s="3"/>
      <c r="T15" s="3"/>
      <c r="U15" s="3"/>
      <c r="V15" s="3"/>
      <c r="W15" s="7"/>
      <c r="X15" s="7"/>
      <c r="Y15" s="7"/>
      <c r="Z15" s="7"/>
    </row>
    <row r="16" spans="1:26" ht="15">
      <c r="A16" s="144">
        <v>5</v>
      </c>
      <c r="B16" s="131" t="s">
        <v>15</v>
      </c>
      <c r="C16" s="2" t="s">
        <v>12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7"/>
      <c r="O16" s="7"/>
      <c r="P16" s="7"/>
      <c r="Q16" s="7"/>
      <c r="R16" s="3"/>
      <c r="S16" s="3"/>
      <c r="T16" s="3"/>
      <c r="U16" s="3"/>
      <c r="V16" s="3"/>
      <c r="W16" s="7"/>
      <c r="X16" s="7"/>
      <c r="Y16" s="7"/>
      <c r="Z16" s="7"/>
    </row>
    <row r="17" spans="1:26" ht="15">
      <c r="A17" s="144"/>
      <c r="B17" s="131"/>
      <c r="C17" s="2" t="s">
        <v>6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7"/>
      <c r="O17" s="7"/>
      <c r="P17" s="7"/>
      <c r="Q17" s="7"/>
      <c r="R17" s="3"/>
      <c r="S17" s="3"/>
      <c r="T17" s="3"/>
      <c r="U17" s="3"/>
      <c r="V17" s="3"/>
      <c r="W17" s="7"/>
      <c r="X17" s="7"/>
      <c r="Y17" s="7"/>
      <c r="Z17" s="7"/>
    </row>
    <row r="18" spans="1:26" ht="30">
      <c r="A18" s="2">
        <v>6</v>
      </c>
      <c r="B18" s="1" t="s">
        <v>48</v>
      </c>
      <c r="C18" s="2" t="s">
        <v>47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7"/>
      <c r="O18" s="7"/>
      <c r="P18" s="7"/>
      <c r="Q18" s="7"/>
      <c r="R18" s="3"/>
      <c r="S18" s="3"/>
      <c r="T18" s="3"/>
      <c r="U18" s="3"/>
      <c r="V18" s="3"/>
      <c r="W18" s="7"/>
      <c r="X18" s="7"/>
      <c r="Y18" s="7"/>
      <c r="Z18" s="7"/>
    </row>
    <row r="19" spans="1:26" ht="15">
      <c r="A19" s="144">
        <v>7</v>
      </c>
      <c r="B19" s="131" t="s">
        <v>16</v>
      </c>
      <c r="C19" s="2" t="s">
        <v>12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7"/>
      <c r="O19" s="7"/>
      <c r="P19" s="7"/>
      <c r="Q19" s="7"/>
      <c r="R19" s="3"/>
      <c r="S19" s="3"/>
      <c r="T19" s="3"/>
      <c r="U19" s="3"/>
      <c r="V19" s="3"/>
      <c r="W19" s="7"/>
      <c r="X19" s="7"/>
      <c r="Y19" s="7"/>
      <c r="Z19" s="7"/>
    </row>
    <row r="20" spans="1:26" ht="15">
      <c r="A20" s="144"/>
      <c r="B20" s="131"/>
      <c r="C20" s="2" t="s">
        <v>6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7"/>
      <c r="O20" s="7"/>
      <c r="P20" s="7"/>
      <c r="Q20" s="7"/>
      <c r="R20" s="3"/>
      <c r="S20" s="3"/>
      <c r="T20" s="3"/>
      <c r="U20" s="3"/>
      <c r="V20" s="3"/>
      <c r="W20" s="7"/>
      <c r="X20" s="7"/>
      <c r="Y20" s="7"/>
      <c r="Z20" s="7"/>
    </row>
    <row r="21" spans="1:26" ht="30">
      <c r="A21" s="2">
        <v>8</v>
      </c>
      <c r="B21" s="1" t="s">
        <v>49</v>
      </c>
      <c r="C21" s="2" t="s">
        <v>47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7"/>
      <c r="O21" s="7"/>
      <c r="P21" s="7"/>
      <c r="Q21" s="7"/>
      <c r="R21" s="3"/>
      <c r="S21" s="3"/>
      <c r="T21" s="3"/>
      <c r="U21" s="3"/>
      <c r="V21" s="3"/>
      <c r="W21" s="7"/>
      <c r="X21" s="7"/>
      <c r="Y21" s="7"/>
      <c r="Z21" s="7"/>
    </row>
    <row r="22" spans="1:26" ht="15">
      <c r="A22" s="153">
        <v>9</v>
      </c>
      <c r="B22" s="152" t="s">
        <v>17</v>
      </c>
      <c r="C22" s="27" t="s">
        <v>12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7"/>
      <c r="O22" s="7"/>
      <c r="P22" s="7"/>
      <c r="Q22" s="7"/>
      <c r="R22" s="3"/>
      <c r="S22" s="3"/>
      <c r="T22" s="3"/>
      <c r="U22" s="3"/>
      <c r="V22" s="3"/>
      <c r="W22" s="7"/>
      <c r="X22" s="7"/>
      <c r="Y22" s="7"/>
      <c r="Z22" s="7"/>
    </row>
    <row r="23" spans="1:26" ht="15">
      <c r="A23" s="153"/>
      <c r="B23" s="152"/>
      <c r="C23" s="27" t="s">
        <v>18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7"/>
      <c r="O23" s="7"/>
      <c r="P23" s="7"/>
      <c r="Q23" s="7"/>
      <c r="R23" s="3"/>
      <c r="S23" s="3"/>
      <c r="T23" s="3"/>
      <c r="U23" s="3"/>
      <c r="V23" s="3"/>
      <c r="W23" s="7"/>
      <c r="X23" s="7"/>
      <c r="Y23" s="7"/>
      <c r="Z23" s="7"/>
    </row>
    <row r="24" spans="1:26" ht="15">
      <c r="A24" s="153"/>
      <c r="B24" s="152"/>
      <c r="C24" s="27" t="s">
        <v>19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7"/>
      <c r="O24" s="7"/>
      <c r="P24" s="7"/>
      <c r="Q24" s="7"/>
      <c r="R24" s="3"/>
      <c r="S24" s="3"/>
      <c r="T24" s="3"/>
      <c r="U24" s="3"/>
      <c r="V24" s="3"/>
      <c r="W24" s="7"/>
      <c r="X24" s="7"/>
      <c r="Y24" s="7"/>
      <c r="Z24" s="7"/>
    </row>
    <row r="25" spans="1:26" ht="15">
      <c r="A25" s="153"/>
      <c r="B25" s="152"/>
      <c r="C25" s="27" t="s">
        <v>6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7"/>
      <c r="O25" s="7"/>
      <c r="P25" s="7"/>
      <c r="Q25" s="7"/>
      <c r="R25" s="3"/>
      <c r="S25" s="3"/>
      <c r="T25" s="3"/>
      <c r="U25" s="3"/>
      <c r="V25" s="3"/>
      <c r="W25" s="7"/>
      <c r="X25" s="7"/>
      <c r="Y25" s="7"/>
      <c r="Z25" s="7"/>
    </row>
    <row r="26" spans="1:26" ht="15">
      <c r="A26" s="153"/>
      <c r="B26" s="152"/>
      <c r="C26" s="27" t="s">
        <v>18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7"/>
      <c r="O26" s="7"/>
      <c r="P26" s="7"/>
      <c r="Q26" s="7"/>
      <c r="R26" s="3"/>
      <c r="S26" s="3"/>
      <c r="T26" s="3"/>
      <c r="U26" s="3"/>
      <c r="V26" s="3"/>
      <c r="W26" s="7"/>
      <c r="X26" s="7"/>
      <c r="Y26" s="7"/>
      <c r="Z26" s="7"/>
    </row>
    <row r="27" spans="1:26" ht="15">
      <c r="A27" s="153"/>
      <c r="B27" s="152"/>
      <c r="C27" s="27" t="s">
        <v>19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7"/>
      <c r="O27" s="7"/>
      <c r="P27" s="7"/>
      <c r="Q27" s="7"/>
      <c r="R27" s="3"/>
      <c r="S27" s="3"/>
      <c r="T27" s="3"/>
      <c r="U27" s="3"/>
      <c r="V27" s="3"/>
      <c r="W27" s="7"/>
      <c r="X27" s="7"/>
      <c r="Y27" s="7"/>
      <c r="Z27" s="7"/>
    </row>
    <row r="28" spans="1:26" ht="15">
      <c r="A28" s="144">
        <v>10</v>
      </c>
      <c r="B28" s="131" t="s">
        <v>20</v>
      </c>
      <c r="C28" s="2" t="s">
        <v>12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7"/>
      <c r="O28" s="7"/>
      <c r="P28" s="7"/>
      <c r="Q28" s="7"/>
      <c r="R28" s="3"/>
      <c r="S28" s="3"/>
      <c r="T28" s="3"/>
      <c r="U28" s="3"/>
      <c r="V28" s="3"/>
      <c r="W28" s="7"/>
      <c r="X28" s="7"/>
      <c r="Y28" s="7"/>
      <c r="Z28" s="7"/>
    </row>
    <row r="29" spans="1:26" ht="15">
      <c r="A29" s="144"/>
      <c r="B29" s="131"/>
      <c r="C29" s="2" t="s">
        <v>6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30">
      <c r="A30" s="2">
        <v>11</v>
      </c>
      <c r="B30" s="1" t="s">
        <v>50</v>
      </c>
      <c r="C30" s="2" t="s">
        <v>72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5">
      <c r="A31" s="145" t="s">
        <v>155</v>
      </c>
      <c r="B31" s="146"/>
      <c r="C31" s="2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5">
      <c r="A32" s="144">
        <v>21</v>
      </c>
      <c r="B32" s="131" t="s">
        <v>83</v>
      </c>
      <c r="C32" s="2" t="s">
        <v>39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5">
      <c r="A33" s="144"/>
      <c r="B33" s="131"/>
      <c r="C33" s="31" t="s">
        <v>6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s="33" customFormat="1" ht="15">
      <c r="A34" s="142">
        <v>22</v>
      </c>
      <c r="B34" s="147" t="s">
        <v>87</v>
      </c>
      <c r="C34" s="27" t="s">
        <v>39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s="33" customFormat="1" ht="15">
      <c r="A35" s="143"/>
      <c r="B35" s="148"/>
      <c r="C35" s="31" t="s">
        <v>6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30">
      <c r="A36" s="2">
        <v>23</v>
      </c>
      <c r="B36" s="1" t="s">
        <v>85</v>
      </c>
      <c r="C36" s="2" t="s">
        <v>39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30">
      <c r="A37" s="22">
        <v>24</v>
      </c>
      <c r="B37" s="11" t="s">
        <v>40</v>
      </c>
      <c r="C37" s="2" t="s">
        <v>39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5">
      <c r="A38" s="2">
        <v>25</v>
      </c>
      <c r="B38" s="1" t="s">
        <v>106</v>
      </c>
      <c r="C38" s="2" t="s">
        <v>61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30">
      <c r="A39" s="2">
        <v>26</v>
      </c>
      <c r="B39" s="1" t="s">
        <v>63</v>
      </c>
      <c r="C39" s="2" t="s">
        <v>7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8" customHeight="1">
      <c r="A40" s="2">
        <v>27</v>
      </c>
      <c r="B40" s="1" t="s">
        <v>64</v>
      </c>
      <c r="C40" s="2" t="s">
        <v>65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8" customHeight="1">
      <c r="A41" s="2">
        <v>28</v>
      </c>
      <c r="B41" s="1" t="s">
        <v>66</v>
      </c>
      <c r="C41" s="2" t="s">
        <v>39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45">
      <c r="A42" s="2">
        <v>29</v>
      </c>
      <c r="B42" s="1" t="s">
        <v>67</v>
      </c>
      <c r="C42" s="2" t="s">
        <v>7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39.75" customHeight="1">
      <c r="A43" s="2">
        <v>30</v>
      </c>
      <c r="B43" s="1" t="s">
        <v>69</v>
      </c>
      <c r="C43" s="2" t="s">
        <v>39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9.5" customHeight="1">
      <c r="A44" s="2">
        <v>31</v>
      </c>
      <c r="B44" s="1" t="s">
        <v>75</v>
      </c>
      <c r="C44" s="2" t="s">
        <v>39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30">
      <c r="A45" s="2">
        <v>32</v>
      </c>
      <c r="B45" s="1" t="s">
        <v>68</v>
      </c>
      <c r="C45" s="2" t="s">
        <v>39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45">
      <c r="A46" s="10">
        <v>33</v>
      </c>
      <c r="B46" s="9" t="s">
        <v>71</v>
      </c>
      <c r="C46" s="10" t="s">
        <v>7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45">
      <c r="A47" s="2">
        <v>34</v>
      </c>
      <c r="B47" s="1" t="s">
        <v>70</v>
      </c>
      <c r="C47" s="2" t="s">
        <v>7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60">
      <c r="A48" s="17">
        <v>35</v>
      </c>
      <c r="B48" s="16" t="s">
        <v>90</v>
      </c>
      <c r="C48" s="17" t="s">
        <v>7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34.5" customHeight="1">
      <c r="A49" s="145" t="s">
        <v>157</v>
      </c>
      <c r="B49" s="146"/>
      <c r="C49" s="2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45.75" customHeight="1">
      <c r="A50" s="29">
        <v>72</v>
      </c>
      <c r="B50" s="1" t="s">
        <v>102</v>
      </c>
      <c r="C50" s="2" t="s">
        <v>103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45">
      <c r="A51" s="30">
        <v>72</v>
      </c>
      <c r="B51" s="1" t="s">
        <v>104</v>
      </c>
      <c r="C51" s="2" t="s">
        <v>39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1.75" customHeight="1">
      <c r="A52" s="150">
        <v>73</v>
      </c>
      <c r="B52" s="149" t="s">
        <v>141</v>
      </c>
      <c r="C52" s="34" t="s">
        <v>52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36.75" customHeight="1">
      <c r="A53" s="151"/>
      <c r="B53" s="149"/>
      <c r="C53" s="2" t="s">
        <v>6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30" customHeight="1">
      <c r="A54" s="132" t="s">
        <v>158</v>
      </c>
      <c r="B54" s="133"/>
      <c r="C54" s="2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5">
      <c r="A55" s="2">
        <v>12</v>
      </c>
      <c r="B55" s="1" t="s">
        <v>51</v>
      </c>
      <c r="C55" s="2" t="s">
        <v>52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5">
      <c r="A56" s="2">
        <v>13</v>
      </c>
      <c r="B56" s="1" t="s">
        <v>54</v>
      </c>
      <c r="C56" s="2" t="s">
        <v>43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5">
      <c r="A57" s="2">
        <v>14</v>
      </c>
      <c r="B57" s="1" t="s">
        <v>55</v>
      </c>
      <c r="C57" s="2" t="s">
        <v>21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">
      <c r="A58" s="144">
        <v>15</v>
      </c>
      <c r="B58" s="131" t="s">
        <v>84</v>
      </c>
      <c r="C58" s="2" t="s">
        <v>52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5">
      <c r="A59" s="144"/>
      <c r="B59" s="131"/>
      <c r="C59" s="2" t="s">
        <v>6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5">
      <c r="A60" s="2">
        <v>16</v>
      </c>
      <c r="B60" s="1" t="s">
        <v>56</v>
      </c>
      <c r="C60" s="2" t="s">
        <v>52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30">
      <c r="A61" s="2">
        <v>17</v>
      </c>
      <c r="B61" s="1" t="s">
        <v>57</v>
      </c>
      <c r="C61" s="2" t="s">
        <v>52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30">
      <c r="A62" s="2">
        <v>18</v>
      </c>
      <c r="B62" s="1" t="s">
        <v>58</v>
      </c>
      <c r="C62" s="2" t="s">
        <v>13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30">
      <c r="A63" s="2">
        <v>19</v>
      </c>
      <c r="B63" s="1" t="s">
        <v>82</v>
      </c>
      <c r="C63" s="2" t="s">
        <v>59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9.5" customHeight="1">
      <c r="A64" s="144">
        <v>20</v>
      </c>
      <c r="B64" s="131" t="s">
        <v>24</v>
      </c>
      <c r="C64" s="2" t="s">
        <v>13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5">
      <c r="A65" s="144"/>
      <c r="B65" s="131"/>
      <c r="C65" s="2" t="s">
        <v>6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30.75" customHeight="1">
      <c r="A66" s="154" t="s">
        <v>92</v>
      </c>
      <c r="B66" s="155"/>
      <c r="C66" s="2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8.75" customHeight="1">
      <c r="A67" s="144">
        <v>36</v>
      </c>
      <c r="B67" s="131" t="s">
        <v>142</v>
      </c>
      <c r="C67" s="2" t="s">
        <v>28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30.75" customHeight="1">
      <c r="A68" s="144"/>
      <c r="B68" s="131"/>
      <c r="C68" s="5" t="s">
        <v>23</v>
      </c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8.75" customHeight="1">
      <c r="A69" s="142">
        <v>37</v>
      </c>
      <c r="B69" s="147" t="s">
        <v>86</v>
      </c>
      <c r="C69" s="27" t="s">
        <v>38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30.75" customHeight="1">
      <c r="A70" s="143"/>
      <c r="B70" s="148"/>
      <c r="C70" s="27" t="s">
        <v>6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8.75" customHeight="1">
      <c r="A71" s="2">
        <v>38</v>
      </c>
      <c r="B71" s="1" t="s">
        <v>10</v>
      </c>
      <c r="C71" s="2" t="s">
        <v>7</v>
      </c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8.75" customHeight="1">
      <c r="A72" s="2">
        <v>39</v>
      </c>
      <c r="B72" s="1" t="s">
        <v>11</v>
      </c>
      <c r="C72" s="2" t="s">
        <v>7</v>
      </c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8.75" customHeight="1">
      <c r="A73" s="144">
        <v>40</v>
      </c>
      <c r="B73" s="131" t="s">
        <v>22</v>
      </c>
      <c r="C73" s="2" t="s">
        <v>28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30.75" customHeight="1">
      <c r="A74" s="144"/>
      <c r="B74" s="131"/>
      <c r="C74" s="5" t="s">
        <v>41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30.75" customHeight="1">
      <c r="A75" s="154" t="s">
        <v>93</v>
      </c>
      <c r="B75" s="155"/>
      <c r="C75" s="2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>
      <c r="A76" s="89">
        <v>41</v>
      </c>
      <c r="B76" s="93" t="s">
        <v>156</v>
      </c>
      <c r="C76" s="20" t="s">
        <v>28</v>
      </c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30.75" customHeight="1">
      <c r="A77" s="90"/>
      <c r="B77" s="93"/>
      <c r="C77" s="20" t="s">
        <v>6</v>
      </c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0.25" customHeight="1">
      <c r="A78" s="90"/>
      <c r="B78" s="26" t="s">
        <v>53</v>
      </c>
      <c r="C78" s="20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0.25" customHeight="1">
      <c r="A79" s="90"/>
      <c r="B79" s="93" t="s">
        <v>26</v>
      </c>
      <c r="C79" s="20" t="s">
        <v>28</v>
      </c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0.25" customHeight="1">
      <c r="A80" s="90"/>
      <c r="B80" s="93"/>
      <c r="C80" s="20" t="s">
        <v>6</v>
      </c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0.25" customHeight="1">
      <c r="A81" s="90"/>
      <c r="B81" s="93" t="s">
        <v>27</v>
      </c>
      <c r="C81" s="20" t="s">
        <v>28</v>
      </c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0.25" customHeight="1">
      <c r="A82" s="90"/>
      <c r="B82" s="93"/>
      <c r="C82" s="20" t="s">
        <v>6</v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0.25" customHeight="1">
      <c r="A83" s="90"/>
      <c r="B83" s="93" t="s">
        <v>96</v>
      </c>
      <c r="C83" s="20" t="s">
        <v>28</v>
      </c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0.25" customHeight="1">
      <c r="A84" s="90"/>
      <c r="B84" s="93"/>
      <c r="C84" s="20" t="s">
        <v>6</v>
      </c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0.25" customHeight="1">
      <c r="A85" s="99"/>
      <c r="B85" s="101" t="s">
        <v>97</v>
      </c>
      <c r="C85" s="20" t="s">
        <v>28</v>
      </c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0.25" customHeight="1">
      <c r="A86" s="100"/>
      <c r="B86" s="102"/>
      <c r="C86" s="20" t="s">
        <v>6</v>
      </c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s="18" customFormat="1" ht="56.25" customHeight="1">
      <c r="A87" s="23">
        <v>42</v>
      </c>
      <c r="B87" s="19" t="s">
        <v>88</v>
      </c>
      <c r="C87" s="20" t="s">
        <v>80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6.5" customHeight="1">
      <c r="A88" s="144">
        <v>43</v>
      </c>
      <c r="B88" s="131" t="s">
        <v>8</v>
      </c>
      <c r="C88" s="2" t="s">
        <v>9</v>
      </c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6.5" customHeight="1">
      <c r="A89" s="144"/>
      <c r="B89" s="131"/>
      <c r="C89" s="2" t="s">
        <v>6</v>
      </c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30.75" customHeight="1">
      <c r="A90" s="156" t="s">
        <v>94</v>
      </c>
      <c r="B90" s="157"/>
      <c r="C90" s="2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7.25" customHeight="1">
      <c r="A91" s="153">
        <v>44</v>
      </c>
      <c r="B91" s="152" t="s">
        <v>25</v>
      </c>
      <c r="C91" s="27" t="s">
        <v>28</v>
      </c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7.25" customHeight="1">
      <c r="A92" s="153"/>
      <c r="B92" s="152"/>
      <c r="C92" s="27" t="s">
        <v>6</v>
      </c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7.25" customHeight="1">
      <c r="A93" s="153">
        <v>45</v>
      </c>
      <c r="B93" s="152" t="s">
        <v>29</v>
      </c>
      <c r="C93" s="27" t="s">
        <v>28</v>
      </c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7.25" customHeight="1">
      <c r="A94" s="153"/>
      <c r="B94" s="152"/>
      <c r="C94" s="27" t="s">
        <v>6</v>
      </c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7.25" customHeight="1">
      <c r="A95" s="153">
        <v>46</v>
      </c>
      <c r="B95" s="152" t="s">
        <v>30</v>
      </c>
      <c r="C95" s="27" t="s">
        <v>28</v>
      </c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5">
      <c r="A96" s="153"/>
      <c r="B96" s="152"/>
      <c r="C96" s="27" t="s">
        <v>6</v>
      </c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5">
      <c r="A97" s="139">
        <v>47</v>
      </c>
      <c r="B97" s="158" t="s">
        <v>31</v>
      </c>
      <c r="C97" s="31" t="s">
        <v>28</v>
      </c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6.5" customHeight="1">
      <c r="A98" s="140"/>
      <c r="B98" s="158"/>
      <c r="C98" s="31" t="s">
        <v>6</v>
      </c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6.5" customHeight="1">
      <c r="A99" s="140"/>
      <c r="B99" s="36" t="s">
        <v>32</v>
      </c>
      <c r="C99" s="31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6.5" customHeight="1">
      <c r="A100" s="140"/>
      <c r="B100" s="158" t="s">
        <v>26</v>
      </c>
      <c r="C100" s="31" t="s">
        <v>28</v>
      </c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6.5" customHeight="1">
      <c r="A101" s="140"/>
      <c r="B101" s="158"/>
      <c r="C101" s="31" t="s">
        <v>6</v>
      </c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5">
      <c r="A102" s="140"/>
      <c r="B102" s="158" t="s">
        <v>27</v>
      </c>
      <c r="C102" s="31" t="s">
        <v>28</v>
      </c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5">
      <c r="A103" s="140"/>
      <c r="B103" s="158"/>
      <c r="C103" s="31" t="s">
        <v>6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5">
      <c r="A104" s="140"/>
      <c r="B104" s="158" t="s">
        <v>96</v>
      </c>
      <c r="C104" s="31" t="s">
        <v>28</v>
      </c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7.25" customHeight="1">
      <c r="A105" s="140"/>
      <c r="B105" s="158"/>
      <c r="C105" s="31" t="s">
        <v>6</v>
      </c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6.5" customHeight="1">
      <c r="A106" s="140"/>
      <c r="B106" s="159" t="s">
        <v>97</v>
      </c>
      <c r="C106" s="31" t="s">
        <v>28</v>
      </c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.75" customHeight="1">
      <c r="A107" s="141"/>
      <c r="B107" s="160"/>
      <c r="C107" s="31" t="s">
        <v>6</v>
      </c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41.25" customHeight="1">
      <c r="A108" s="27">
        <v>48</v>
      </c>
      <c r="B108" s="37" t="s">
        <v>33</v>
      </c>
      <c r="C108" s="31" t="s">
        <v>7</v>
      </c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41.25" customHeight="1">
      <c r="A109" s="38">
        <v>49</v>
      </c>
      <c r="B109" s="39" t="s">
        <v>89</v>
      </c>
      <c r="C109" s="27" t="s">
        <v>28</v>
      </c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.75" customHeight="1">
      <c r="A110" s="156" t="s">
        <v>95</v>
      </c>
      <c r="B110" s="157"/>
      <c r="C110" s="5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38.25" customHeight="1">
      <c r="A111" s="27">
        <v>50</v>
      </c>
      <c r="B111" s="41" t="s">
        <v>34</v>
      </c>
      <c r="C111" s="2" t="s">
        <v>38</v>
      </c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38.25" customHeight="1">
      <c r="A112" s="27">
        <v>51</v>
      </c>
      <c r="B112" s="41" t="s">
        <v>35</v>
      </c>
      <c r="C112" s="2" t="s">
        <v>38</v>
      </c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38.25" customHeight="1">
      <c r="A113" s="27">
        <v>52</v>
      </c>
      <c r="B113" s="41" t="s">
        <v>36</v>
      </c>
      <c r="C113" s="2" t="s">
        <v>38</v>
      </c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38.25" customHeight="1">
      <c r="A114" s="27">
        <v>53</v>
      </c>
      <c r="B114" s="41" t="s">
        <v>37</v>
      </c>
      <c r="C114" s="2" t="s">
        <v>38</v>
      </c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1.75" customHeight="1">
      <c r="A115" s="154" t="s">
        <v>159</v>
      </c>
      <c r="B115" s="155"/>
      <c r="C115" s="5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34.5" customHeight="1">
      <c r="A116" s="10">
        <v>54</v>
      </c>
      <c r="B116" s="13" t="s">
        <v>79</v>
      </c>
      <c r="C116" s="2" t="s">
        <v>52</v>
      </c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34.5" customHeight="1">
      <c r="A117" s="2">
        <v>55</v>
      </c>
      <c r="B117" s="1" t="s">
        <v>81</v>
      </c>
      <c r="C117" s="2" t="s">
        <v>43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34.5" customHeight="1">
      <c r="A118" s="24">
        <v>56</v>
      </c>
      <c r="B118" s="15" t="s">
        <v>154</v>
      </c>
      <c r="C118" s="2" t="s">
        <v>43</v>
      </c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30.75" customHeight="1">
      <c r="A119" s="136">
        <v>57</v>
      </c>
      <c r="B119" s="3" t="s">
        <v>105</v>
      </c>
      <c r="C119" s="12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9.5" customHeight="1">
      <c r="A120" s="137"/>
      <c r="B120" s="1" t="s">
        <v>153</v>
      </c>
      <c r="C120" s="2" t="s">
        <v>38</v>
      </c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0.25" customHeight="1">
      <c r="A121" s="137"/>
      <c r="B121" s="1" t="s">
        <v>76</v>
      </c>
      <c r="C121" s="2" t="s">
        <v>38</v>
      </c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0.25" customHeight="1">
      <c r="A122" s="137"/>
      <c r="B122" s="1" t="s">
        <v>77</v>
      </c>
      <c r="C122" s="2" t="s">
        <v>38</v>
      </c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0.25" customHeight="1">
      <c r="A123" s="137"/>
      <c r="B123" s="1" t="s">
        <v>152</v>
      </c>
      <c r="C123" s="2" t="s">
        <v>38</v>
      </c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0.25" customHeight="1">
      <c r="A124" s="137"/>
      <c r="B124" s="1" t="s">
        <v>151</v>
      </c>
      <c r="C124" s="2" t="s">
        <v>38</v>
      </c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0.25" customHeight="1">
      <c r="A125" s="137"/>
      <c r="B125" s="40" t="s">
        <v>144</v>
      </c>
      <c r="C125" s="2" t="s">
        <v>38</v>
      </c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0.25" customHeight="1">
      <c r="A126" s="137"/>
      <c r="B126" s="1" t="s">
        <v>145</v>
      </c>
      <c r="C126" s="2" t="s">
        <v>38</v>
      </c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0.25" customHeight="1">
      <c r="A127" s="137"/>
      <c r="B127" s="1" t="s">
        <v>150</v>
      </c>
      <c r="C127" s="2" t="s">
        <v>38</v>
      </c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0.25" customHeight="1">
      <c r="A128" s="137"/>
      <c r="B128" s="1" t="s">
        <v>146</v>
      </c>
      <c r="C128" s="2" t="s">
        <v>38</v>
      </c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0.25" customHeight="1">
      <c r="A129" s="137"/>
      <c r="B129" s="1" t="s">
        <v>147</v>
      </c>
      <c r="C129" s="2" t="s">
        <v>38</v>
      </c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0.25" customHeight="1">
      <c r="A130" s="137"/>
      <c r="B130" s="1" t="s">
        <v>148</v>
      </c>
      <c r="C130" s="2" t="s">
        <v>38</v>
      </c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0.25" customHeight="1">
      <c r="A131" s="137"/>
      <c r="B131" s="1" t="s">
        <v>78</v>
      </c>
      <c r="C131" s="2" t="s">
        <v>38</v>
      </c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0.25" customHeight="1">
      <c r="A132" s="138"/>
      <c r="B132" s="1" t="s">
        <v>149</v>
      </c>
      <c r="C132" s="2" t="s">
        <v>38</v>
      </c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45" customHeight="1">
      <c r="A133" s="132" t="s">
        <v>160</v>
      </c>
      <c r="B133" s="133"/>
      <c r="C133" s="2" t="s">
        <v>52</v>
      </c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30">
      <c r="A134" s="28"/>
      <c r="B134" s="1" t="s">
        <v>137</v>
      </c>
      <c r="C134" s="2" t="s">
        <v>52</v>
      </c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5">
      <c r="A135" s="28"/>
      <c r="B135" s="1" t="s">
        <v>107</v>
      </c>
      <c r="C135" s="2" t="s">
        <v>52</v>
      </c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45">
      <c r="A136" s="28"/>
      <c r="B136" s="1" t="s">
        <v>138</v>
      </c>
      <c r="C136" s="2" t="s">
        <v>52</v>
      </c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5">
      <c r="A137" s="28"/>
      <c r="B137" s="35" t="s">
        <v>108</v>
      </c>
      <c r="C137" s="2" t="s">
        <v>52</v>
      </c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5">
      <c r="A138" s="28"/>
      <c r="B138" s="35" t="s">
        <v>109</v>
      </c>
      <c r="C138" s="2" t="s">
        <v>52</v>
      </c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5">
      <c r="A139" s="28"/>
      <c r="B139" s="35" t="s">
        <v>110</v>
      </c>
      <c r="C139" s="2" t="s">
        <v>52</v>
      </c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5">
      <c r="A140" s="28"/>
      <c r="B140" s="35" t="s">
        <v>111</v>
      </c>
      <c r="C140" s="2" t="s">
        <v>52</v>
      </c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30">
      <c r="A141" s="28"/>
      <c r="B141" s="35" t="s">
        <v>112</v>
      </c>
      <c r="C141" s="2" t="s">
        <v>52</v>
      </c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5">
      <c r="A142" s="28"/>
      <c r="B142" s="35" t="s">
        <v>113</v>
      </c>
      <c r="C142" s="2" t="s">
        <v>52</v>
      </c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5">
      <c r="A143" s="28"/>
      <c r="B143" s="35" t="s">
        <v>114</v>
      </c>
      <c r="C143" s="2" t="s">
        <v>52</v>
      </c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5">
      <c r="A144" s="28"/>
      <c r="B144" s="35" t="s">
        <v>115</v>
      </c>
      <c r="C144" s="2" t="s">
        <v>52</v>
      </c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5">
      <c r="A145" s="28"/>
      <c r="B145" s="35" t="s">
        <v>116</v>
      </c>
      <c r="C145" s="2" t="s">
        <v>52</v>
      </c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5">
      <c r="A146" s="28"/>
      <c r="B146" s="35" t="s">
        <v>117</v>
      </c>
      <c r="C146" s="2" t="s">
        <v>52</v>
      </c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5">
      <c r="A147" s="28"/>
      <c r="B147" s="1" t="s">
        <v>118</v>
      </c>
      <c r="C147" s="2" t="s">
        <v>52</v>
      </c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5">
      <c r="A148" s="28"/>
      <c r="B148" s="1" t="s">
        <v>119</v>
      </c>
      <c r="C148" s="2" t="s">
        <v>52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5">
      <c r="A149" s="28"/>
      <c r="B149" s="35" t="s">
        <v>120</v>
      </c>
      <c r="C149" s="2" t="s">
        <v>52</v>
      </c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5">
      <c r="A150" s="28"/>
      <c r="B150" s="35" t="s">
        <v>121</v>
      </c>
      <c r="C150" s="2" t="s">
        <v>52</v>
      </c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5">
      <c r="A151" s="28"/>
      <c r="B151" s="35" t="s">
        <v>122</v>
      </c>
      <c r="C151" s="2" t="s">
        <v>52</v>
      </c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5">
      <c r="A152" s="28"/>
      <c r="B152" s="35" t="s">
        <v>123</v>
      </c>
      <c r="C152" s="2" t="s">
        <v>52</v>
      </c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45">
      <c r="A153" s="28"/>
      <c r="B153" s="1" t="s">
        <v>139</v>
      </c>
      <c r="C153" s="2" t="s">
        <v>52</v>
      </c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5">
      <c r="A154" s="28"/>
      <c r="B154" s="35" t="s">
        <v>124</v>
      </c>
      <c r="C154" s="2" t="s">
        <v>52</v>
      </c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5">
      <c r="A155" s="28"/>
      <c r="B155" s="35" t="s">
        <v>125</v>
      </c>
      <c r="C155" s="2" t="s">
        <v>52</v>
      </c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30">
      <c r="A156" s="28"/>
      <c r="B156" s="35" t="s">
        <v>126</v>
      </c>
      <c r="C156" s="2" t="s">
        <v>52</v>
      </c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5">
      <c r="A157" s="28"/>
      <c r="B157" s="35" t="s">
        <v>127</v>
      </c>
      <c r="C157" s="2" t="s">
        <v>52</v>
      </c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5">
      <c r="A158" s="28"/>
      <c r="B158" s="35" t="s">
        <v>128</v>
      </c>
      <c r="C158" s="2" t="s">
        <v>52</v>
      </c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5">
      <c r="A159" s="28"/>
      <c r="B159" s="35" t="s">
        <v>129</v>
      </c>
      <c r="C159" s="2" t="s">
        <v>52</v>
      </c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5">
      <c r="A160" s="28"/>
      <c r="B160" s="35" t="s">
        <v>130</v>
      </c>
      <c r="C160" s="2" t="s">
        <v>52</v>
      </c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5">
      <c r="A161" s="28"/>
      <c r="B161" s="35" t="s">
        <v>131</v>
      </c>
      <c r="C161" s="2" t="s">
        <v>52</v>
      </c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5">
      <c r="A162" s="28"/>
      <c r="B162" s="35" t="s">
        <v>132</v>
      </c>
      <c r="C162" s="2" t="s">
        <v>52</v>
      </c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5">
      <c r="A163" s="28"/>
      <c r="B163" s="35" t="s">
        <v>133</v>
      </c>
      <c r="C163" s="2" t="s">
        <v>52</v>
      </c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5">
      <c r="A164" s="28"/>
      <c r="B164" s="35" t="s">
        <v>134</v>
      </c>
      <c r="C164" s="2" t="s">
        <v>52</v>
      </c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5">
      <c r="A165" s="28"/>
      <c r="B165" s="35" t="s">
        <v>135</v>
      </c>
      <c r="C165" s="2" t="s">
        <v>52</v>
      </c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30">
      <c r="A166" s="28"/>
      <c r="B166" s="35" t="s">
        <v>136</v>
      </c>
      <c r="C166" s="2" t="s">
        <v>52</v>
      </c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45">
      <c r="A167" s="28"/>
      <c r="B167" s="1" t="s">
        <v>143</v>
      </c>
      <c r="C167" s="2" t="s">
        <v>52</v>
      </c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30">
      <c r="A168" s="28"/>
      <c r="B168" s="1" t="s">
        <v>140</v>
      </c>
      <c r="C168" s="2" t="s">
        <v>52</v>
      </c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</sheetData>
  <sheetProtection/>
  <mergeCells count="78">
    <mergeCell ref="A88:A89"/>
    <mergeCell ref="A91:A92"/>
    <mergeCell ref="B100:B101"/>
    <mergeCell ref="B102:B103"/>
    <mergeCell ref="B106:B107"/>
    <mergeCell ref="A93:A94"/>
    <mergeCell ref="B104:B105"/>
    <mergeCell ref="B95:B96"/>
    <mergeCell ref="B97:B98"/>
    <mergeCell ref="A95:A96"/>
    <mergeCell ref="A115:B115"/>
    <mergeCell ref="A110:B110"/>
    <mergeCell ref="A90:B90"/>
    <mergeCell ref="B16:B17"/>
    <mergeCell ref="B81:B82"/>
    <mergeCell ref="B83:B84"/>
    <mergeCell ref="B93:B94"/>
    <mergeCell ref="B91:B92"/>
    <mergeCell ref="B85:B86"/>
    <mergeCell ref="B88:B89"/>
    <mergeCell ref="A75:B75"/>
    <mergeCell ref="A76:A86"/>
    <mergeCell ref="B64:B65"/>
    <mergeCell ref="B67:B68"/>
    <mergeCell ref="B76:B77"/>
    <mergeCell ref="B79:B80"/>
    <mergeCell ref="B69:B70"/>
    <mergeCell ref="B73:B74"/>
    <mergeCell ref="A66:B66"/>
    <mergeCell ref="A67:A68"/>
    <mergeCell ref="A54:B54"/>
    <mergeCell ref="H7:H8"/>
    <mergeCell ref="A22:A27"/>
    <mergeCell ref="A9:B9"/>
    <mergeCell ref="F7:F8"/>
    <mergeCell ref="I6:Z6"/>
    <mergeCell ref="B32:B33"/>
    <mergeCell ref="B19:B20"/>
    <mergeCell ref="A10:A11"/>
    <mergeCell ref="A13:A14"/>
    <mergeCell ref="B1:Q1"/>
    <mergeCell ref="B3:Q3"/>
    <mergeCell ref="B6:B8"/>
    <mergeCell ref="C6:C8"/>
    <mergeCell ref="G7:G8"/>
    <mergeCell ref="D7:D8"/>
    <mergeCell ref="L7:N7"/>
    <mergeCell ref="I7:K7"/>
    <mergeCell ref="A16:A17"/>
    <mergeCell ref="A19:A20"/>
    <mergeCell ref="E7:E8"/>
    <mergeCell ref="A28:A29"/>
    <mergeCell ref="A34:A35"/>
    <mergeCell ref="A64:A65"/>
    <mergeCell ref="A6:A8"/>
    <mergeCell ref="B28:B29"/>
    <mergeCell ref="B22:B27"/>
    <mergeCell ref="B10:B11"/>
    <mergeCell ref="A69:A70"/>
    <mergeCell ref="A73:A74"/>
    <mergeCell ref="A58:A59"/>
    <mergeCell ref="A31:B31"/>
    <mergeCell ref="A32:A33"/>
    <mergeCell ref="B58:B59"/>
    <mergeCell ref="B34:B35"/>
    <mergeCell ref="A49:B49"/>
    <mergeCell ref="B52:B53"/>
    <mergeCell ref="A52:A53"/>
    <mergeCell ref="B13:B14"/>
    <mergeCell ref="A133:B133"/>
    <mergeCell ref="B2:Y2"/>
    <mergeCell ref="B4:Y4"/>
    <mergeCell ref="R7:T7"/>
    <mergeCell ref="U7:W7"/>
    <mergeCell ref="X7:Z7"/>
    <mergeCell ref="O7:Q7"/>
    <mergeCell ref="A119:A132"/>
    <mergeCell ref="A97:A107"/>
  </mergeCells>
  <printOptions/>
  <pageMargins left="0.1968503937007874" right="0.1968503937007874" top="0.3937007874015748" bottom="0.1968503937007874" header="0" footer="0"/>
  <pageSetup fitToHeight="0" fitToWidth="1"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" sqref="A1:C19"/>
    </sheetView>
  </sheetViews>
  <sheetFormatPr defaultColWidth="9.00390625" defaultRowHeight="12.75"/>
  <sheetData>
    <row r="1" spans="1:3" ht="15">
      <c r="A1" s="145" t="s">
        <v>60</v>
      </c>
      <c r="B1" s="146"/>
      <c r="C1" s="2"/>
    </row>
    <row r="2" spans="1:3" ht="15">
      <c r="A2" s="144">
        <v>21</v>
      </c>
      <c r="B2" s="131" t="s">
        <v>83</v>
      </c>
      <c r="C2" s="2" t="s">
        <v>39</v>
      </c>
    </row>
    <row r="3" spans="1:3" ht="60">
      <c r="A3" s="144"/>
      <c r="B3" s="131"/>
      <c r="C3" s="2" t="s">
        <v>6</v>
      </c>
    </row>
    <row r="4" spans="1:3" ht="15">
      <c r="A4" s="161">
        <v>22</v>
      </c>
      <c r="B4" s="163" t="s">
        <v>87</v>
      </c>
      <c r="C4" s="2" t="s">
        <v>39</v>
      </c>
    </row>
    <row r="5" spans="1:3" ht="60">
      <c r="A5" s="162"/>
      <c r="B5" s="164"/>
      <c r="C5" s="2" t="s">
        <v>6</v>
      </c>
    </row>
    <row r="6" spans="1:3" ht="150">
      <c r="A6" s="2">
        <v>23</v>
      </c>
      <c r="B6" s="1" t="s">
        <v>85</v>
      </c>
      <c r="C6" s="2" t="s">
        <v>39</v>
      </c>
    </row>
    <row r="7" spans="1:3" ht="210">
      <c r="A7" s="22">
        <v>24</v>
      </c>
      <c r="B7" s="11" t="s">
        <v>40</v>
      </c>
      <c r="C7" s="2" t="s">
        <v>39</v>
      </c>
    </row>
    <row r="8" spans="1:3" ht="15">
      <c r="A8" s="145" t="s">
        <v>73</v>
      </c>
      <c r="B8" s="146"/>
      <c r="C8" s="2"/>
    </row>
    <row r="9" spans="1:3" ht="135">
      <c r="A9" s="2">
        <v>25</v>
      </c>
      <c r="B9" s="1" t="s">
        <v>62</v>
      </c>
      <c r="C9" s="2" t="s">
        <v>61</v>
      </c>
    </row>
    <row r="10" spans="1:3" ht="165">
      <c r="A10" s="2">
        <v>26</v>
      </c>
      <c r="B10" s="1" t="s">
        <v>63</v>
      </c>
      <c r="C10" s="2" t="s">
        <v>7</v>
      </c>
    </row>
    <row r="11" spans="1:3" ht="90">
      <c r="A11" s="2">
        <v>27</v>
      </c>
      <c r="B11" s="1" t="s">
        <v>64</v>
      </c>
      <c r="C11" s="2" t="s">
        <v>65</v>
      </c>
    </row>
    <row r="12" spans="1:3" ht="105">
      <c r="A12" s="2">
        <v>28</v>
      </c>
      <c r="B12" s="1" t="s">
        <v>66</v>
      </c>
      <c r="C12" s="2" t="s">
        <v>39</v>
      </c>
    </row>
    <row r="13" spans="1:3" ht="270">
      <c r="A13" s="2">
        <v>29</v>
      </c>
      <c r="B13" s="1" t="s">
        <v>67</v>
      </c>
      <c r="C13" s="2" t="s">
        <v>7</v>
      </c>
    </row>
    <row r="14" spans="1:3" ht="150">
      <c r="A14" s="2">
        <v>30</v>
      </c>
      <c r="B14" s="1" t="s">
        <v>69</v>
      </c>
      <c r="C14" s="2" t="s">
        <v>39</v>
      </c>
    </row>
    <row r="15" spans="1:3" ht="75">
      <c r="A15" s="2">
        <v>31</v>
      </c>
      <c r="B15" s="1" t="s">
        <v>75</v>
      </c>
      <c r="C15" s="2" t="s">
        <v>39</v>
      </c>
    </row>
    <row r="16" spans="1:3" ht="195">
      <c r="A16" s="2">
        <v>32</v>
      </c>
      <c r="B16" s="1" t="s">
        <v>68</v>
      </c>
      <c r="C16" s="2" t="s">
        <v>39</v>
      </c>
    </row>
    <row r="17" spans="1:3" ht="255">
      <c r="A17" s="10">
        <v>33</v>
      </c>
      <c r="B17" s="9" t="s">
        <v>71</v>
      </c>
      <c r="C17" s="10" t="s">
        <v>7</v>
      </c>
    </row>
    <row r="18" spans="1:3" ht="300">
      <c r="A18" s="2">
        <v>34</v>
      </c>
      <c r="B18" s="1" t="s">
        <v>70</v>
      </c>
      <c r="C18" s="2" t="s">
        <v>7</v>
      </c>
    </row>
    <row r="19" spans="1:3" ht="409.5">
      <c r="A19" s="17">
        <v>35</v>
      </c>
      <c r="B19" s="16" t="s">
        <v>90</v>
      </c>
      <c r="C19" s="17" t="s">
        <v>7</v>
      </c>
    </row>
  </sheetData>
  <sheetProtection/>
  <mergeCells count="6">
    <mergeCell ref="A4:A5"/>
    <mergeCell ref="A2:A3"/>
    <mergeCell ref="A1:B1"/>
    <mergeCell ref="B4:B5"/>
    <mergeCell ref="B2:B3"/>
    <mergeCell ref="A8:B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ksr-2</cp:lastModifiedBy>
  <cp:lastPrinted>2021-10-28T10:22:01Z</cp:lastPrinted>
  <dcterms:created xsi:type="dcterms:W3CDTF">2013-05-25T16:45:04Z</dcterms:created>
  <dcterms:modified xsi:type="dcterms:W3CDTF">2021-10-28T12:44:48Z</dcterms:modified>
  <cp:category/>
  <cp:version/>
  <cp:contentType/>
  <cp:contentStatus/>
</cp:coreProperties>
</file>